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080" yWindow="510" windowWidth="10830" windowHeight="6375" tabRatio="936"/>
  </bookViews>
  <sheets>
    <sheet name="A. Organization Chart" sheetId="25" r:id="rId1"/>
    <sheet name="B. Summary of Requirements " sheetId="45" r:id="rId2"/>
    <sheet name="C. Increases Offsets" sheetId="21" r:id="rId3"/>
    <sheet name="D. Strategic Goals &amp; Objectives" sheetId="22" r:id="rId4"/>
    <sheet name="E. ATB Justification" sheetId="29" r:id="rId5"/>
    <sheet name="F. 2007 Crosswalk" sheetId="2" r:id="rId6"/>
    <sheet name="G. 2008 Crosswalk" sheetId="47" r:id="rId7"/>
    <sheet name="H. Reimbursable Resources" sheetId="16" r:id="rId8"/>
    <sheet name="I. Permanent Positions" sheetId="10" r:id="rId9"/>
    <sheet name="J. Financial Analysis" sheetId="36" r:id="rId10"/>
    <sheet name="K. Summary by Grade" sheetId="6" r:id="rId11"/>
    <sheet name="L. Summary by Object Class" sheetId="14" r:id="rId12"/>
    <sheet name="M. Studies" sheetId="48" r:id="rId13"/>
  </sheets>
  <externalReferences>
    <externalReference r:id="rId14"/>
    <externalReference r:id="rId15"/>
    <externalReference r:id="rId16"/>
  </externalReferences>
  <definedNames>
    <definedName name="_1ATTORNEY_SUPP" localSheetId="1">#REF!</definedName>
    <definedName name="_2ATTORNEY_SUPP">#REF!</definedName>
    <definedName name="DL" localSheetId="1">'B. Summary of Requirements '!$A$3:$AG$77</definedName>
    <definedName name="DL">#REF!</definedName>
    <definedName name="EXECSUPP" localSheetId="1">'B. Summary of Requirements '!#REF!</definedName>
    <definedName name="EXECSUPP" localSheetId="9">'[3]Sum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_3GA_ROLLUP" localSheetId="1">'B. Summary of Requirements '!#REF!</definedName>
    <definedName name="_4GA_ROLLUP" localSheetId="7">[2]SumReq!#REF!</definedName>
    <definedName name="_5GA_ROLLUP" localSheetId="9">'[3]Sum of Req'!#REF!</definedName>
    <definedName name="_6GA_ROLLUP">#REF!</definedName>
    <definedName name="hlhl0" localSheetId="4">'E. ATB Justification'!#REF!</definedName>
    <definedName name="INTEL" localSheetId="1">'B. Summary of Requirements '!#REF!</definedName>
    <definedName name="INTEL" localSheetId="9">'[3]Sum of Req'!#REF!</definedName>
    <definedName name="INTEL">#REF!</definedName>
    <definedName name="JMD" localSheetId="1">'B. Summary of Requirements '!#REF!</definedName>
    <definedName name="JMD" localSheetId="9">'[3]Sum of Req'!#REF!</definedName>
    <definedName name="JMD">#REF!</definedName>
    <definedName name="OLE_LINK7" localSheetId="4">'E. ATB Justification'!#REF!</definedName>
    <definedName name="PART">#REF!</definedName>
    <definedName name="_7POS_BY_CAT" localSheetId="1">#REF!</definedName>
    <definedName name="_8POS_BY_CAT" localSheetId="9">'[3]Summ Atty Agt'!#REF!</definedName>
    <definedName name="_9POS_BY_CAT">#REF!</definedName>
    <definedName name="_xlnm.Print_Area" localSheetId="0">'A. Organization Chart'!$A$1:$N$29</definedName>
    <definedName name="_xlnm.Print_Area" localSheetId="1">'B. Summary of Requirements '!$A$1:$AH$86</definedName>
    <definedName name="_xlnm.Print_Area" localSheetId="2">'C. Increases Offsets'!$A$1:$H$18</definedName>
    <definedName name="_xlnm.Print_Area" localSheetId="3">'D. Strategic Goals &amp; Objectives'!$A$1:$Q$40</definedName>
    <definedName name="_xlnm.Print_Area" localSheetId="4">'E. ATB Justification'!$A$1:$M$91</definedName>
    <definedName name="_xlnm.Print_Area" localSheetId="5">'F. 2007 Crosswalk'!$A$1:$U$35</definedName>
    <definedName name="_xlnm.Print_Area" localSheetId="6">'G. 2008 Crosswalk'!$A$1:$T$33</definedName>
    <definedName name="_xlnm.Print_Area" localSheetId="7">'H. Reimbursable Resources'!$A$1:$P$15</definedName>
    <definedName name="_xlnm.Print_Area" localSheetId="8">'I. Permanent Positions'!$A$1:$N$19</definedName>
    <definedName name="_xlnm.Print_Area" localSheetId="9">'J. Financial Analysis'!$A$1:$F$46</definedName>
    <definedName name="_xlnm.Print_Area" localSheetId="10">'K. Summary by Grade'!$B$1:$K$36</definedName>
    <definedName name="_xlnm.Print_Area" localSheetId="11">'L. Summary by Object Class'!$A$1:$P$47</definedName>
    <definedName name="_xlnm.Print_Area" localSheetId="12">'M. Studies'!$A$1:$J$20</definedName>
    <definedName name="_xlnm.Print_Area">#REF!</definedName>
    <definedName name="REIMPRO" localSheetId="7">'H. Reimbursable Resources'!$A$1:$O$15</definedName>
    <definedName name="REIMPRO">#REF!</definedName>
    <definedName name="REIMSOR" localSheetId="7">'H. Reimbursable Resources'!$Q$18:$AG$18</definedName>
    <definedName name="REIMSOR">#REF!</definedName>
  </definedNames>
  <calcPr calcId="125725"/>
</workbook>
</file>

<file path=xl/calcChain.xml><?xml version="1.0" encoding="utf-8"?>
<calcChain xmlns="http://schemas.openxmlformats.org/spreadsheetml/2006/main">
  <c r="T13" i="47"/>
  <c r="T16" s="1"/>
  <c r="T14"/>
  <c r="T15"/>
  <c r="Q16"/>
  <c r="Q13"/>
  <c r="Q13" i="2"/>
  <c r="Q16" s="1"/>
  <c r="AC44" i="45"/>
  <c r="AC50"/>
  <c r="AC51" s="1"/>
  <c r="AC52" s="1"/>
  <c r="AB44"/>
  <c r="AB50"/>
  <c r="AB51"/>
  <c r="AA44"/>
  <c r="AA50"/>
  <c r="AA51" s="1"/>
  <c r="AA52" s="1"/>
  <c r="R84"/>
  <c r="U84"/>
  <c r="AB84"/>
  <c r="R85"/>
  <c r="U85"/>
  <c r="AB85" s="1"/>
  <c r="AA56"/>
  <c r="AA57" s="1"/>
  <c r="G12" i="14"/>
  <c r="E12"/>
  <c r="F12"/>
  <c r="I31" i="6"/>
  <c r="I30"/>
  <c r="I16"/>
  <c r="I17"/>
  <c r="I18"/>
  <c r="I19"/>
  <c r="I20"/>
  <c r="I21"/>
  <c r="I22"/>
  <c r="I23"/>
  <c r="I24"/>
  <c r="I25"/>
  <c r="I26"/>
  <c r="I27"/>
  <c r="I28"/>
  <c r="I29"/>
  <c r="I32"/>
  <c r="I33"/>
  <c r="G33"/>
  <c r="E33"/>
  <c r="C33"/>
  <c r="K13" i="10"/>
  <c r="L13" s="1"/>
  <c r="L15" s="1"/>
  <c r="L10" i="14"/>
  <c r="L11"/>
  <c r="J12"/>
  <c r="J17" s="1"/>
  <c r="H12"/>
  <c r="L12"/>
  <c r="L16"/>
  <c r="L17"/>
  <c r="O30"/>
  <c r="L24"/>
  <c r="O24"/>
  <c r="L14"/>
  <c r="K14"/>
  <c r="J39"/>
  <c r="H17"/>
  <c r="H38" s="1"/>
  <c r="H39"/>
  <c r="F17"/>
  <c r="F38" s="1"/>
  <c r="F42" s="1"/>
  <c r="O36"/>
  <c r="L36"/>
  <c r="O35"/>
  <c r="L35"/>
  <c r="O34"/>
  <c r="L34"/>
  <c r="O20"/>
  <c r="N20"/>
  <c r="L20"/>
  <c r="E17"/>
  <c r="E11" i="36"/>
  <c r="E12"/>
  <c r="E13"/>
  <c r="E14"/>
  <c r="E15"/>
  <c r="E16"/>
  <c r="E17"/>
  <c r="E18"/>
  <c r="E19"/>
  <c r="E20"/>
  <c r="E21"/>
  <c r="E23"/>
  <c r="C23"/>
  <c r="C24"/>
  <c r="E24" s="1"/>
  <c r="E25"/>
  <c r="E30"/>
  <c r="E31"/>
  <c r="E32"/>
  <c r="E33"/>
  <c r="E34"/>
  <c r="E35"/>
  <c r="E36"/>
  <c r="E37"/>
  <c r="E38"/>
  <c r="E39"/>
  <c r="E40"/>
  <c r="E41"/>
  <c r="E42"/>
  <c r="E43"/>
  <c r="E44"/>
  <c r="E45"/>
  <c r="F45"/>
  <c r="F44"/>
  <c r="F43"/>
  <c r="F42"/>
  <c r="F41"/>
  <c r="F40"/>
  <c r="F39"/>
  <c r="F38"/>
  <c r="F37"/>
  <c r="F36"/>
  <c r="F35"/>
  <c r="F34"/>
  <c r="F33"/>
  <c r="F32"/>
  <c r="F31"/>
  <c r="F30"/>
  <c r="F25"/>
  <c r="D23"/>
  <c r="D24" s="1"/>
  <c r="F21"/>
  <c r="F20"/>
  <c r="F19"/>
  <c r="F18"/>
  <c r="F17"/>
  <c r="F16"/>
  <c r="F15"/>
  <c r="F14"/>
  <c r="F13"/>
  <c r="F12"/>
  <c r="F11"/>
  <c r="I14" i="16"/>
  <c r="K14"/>
  <c r="R79" i="45"/>
  <c r="AB79" s="1"/>
  <c r="AF80" s="1"/>
  <c r="Q15" i="2"/>
  <c r="Q14"/>
  <c r="T13"/>
  <c r="T16" s="1"/>
  <c r="T14"/>
  <c r="T15"/>
  <c r="S13"/>
  <c r="S16" s="1"/>
  <c r="S18" s="1"/>
  <c r="S22" s="1"/>
  <c r="S14"/>
  <c r="S15"/>
  <c r="R13"/>
  <c r="R16" s="1"/>
  <c r="R14"/>
  <c r="R15"/>
  <c r="P16"/>
  <c r="O16"/>
  <c r="N16"/>
  <c r="M16"/>
  <c r="L16"/>
  <c r="K16"/>
  <c r="J16"/>
  <c r="I16"/>
  <c r="H16"/>
  <c r="G16"/>
  <c r="F16"/>
  <c r="E16"/>
  <c r="D16"/>
  <c r="K25" i="29"/>
  <c r="K42" s="1"/>
  <c r="I25"/>
  <c r="E25"/>
  <c r="E42" s="1"/>
  <c r="I42"/>
  <c r="G25"/>
  <c r="G42" s="1"/>
  <c r="R75" i="45"/>
  <c r="AB75" s="1"/>
  <c r="R76"/>
  <c r="AB76" s="1"/>
  <c r="AF76" s="1"/>
  <c r="R77"/>
  <c r="AB77" s="1"/>
  <c r="AF77" s="1"/>
  <c r="O20" i="22"/>
  <c r="O21"/>
  <c r="O22"/>
  <c r="O23"/>
  <c r="O24"/>
  <c r="O25"/>
  <c r="O26"/>
  <c r="O27"/>
  <c r="O28"/>
  <c r="O13"/>
  <c r="O14"/>
  <c r="O17" s="1"/>
  <c r="O40" s="1"/>
  <c r="O15"/>
  <c r="O16"/>
  <c r="O31"/>
  <c r="O38" s="1"/>
  <c r="O32"/>
  <c r="O33"/>
  <c r="O34"/>
  <c r="O35"/>
  <c r="O36"/>
  <c r="O37"/>
  <c r="U78" i="45"/>
  <c r="U81"/>
  <c r="R78"/>
  <c r="R81"/>
  <c r="I28" i="22"/>
  <c r="I17"/>
  <c r="I38"/>
  <c r="I40"/>
  <c r="L78" i="45"/>
  <c r="L81"/>
  <c r="F17" i="22"/>
  <c r="F28"/>
  <c r="F38"/>
  <c r="F40"/>
  <c r="I78" i="45"/>
  <c r="I81"/>
  <c r="G16" i="21"/>
  <c r="G11"/>
  <c r="Y78" i="45"/>
  <c r="X78"/>
  <c r="W78"/>
  <c r="AC56"/>
  <c r="AC57" s="1"/>
  <c r="AB56"/>
  <c r="AB57" s="1"/>
  <c r="AB58" s="1"/>
  <c r="AB59" s="1"/>
  <c r="A64"/>
  <c r="A4" i="48"/>
  <c r="C12" i="21"/>
  <c r="D12"/>
  <c r="E12"/>
  <c r="F12"/>
  <c r="G12"/>
  <c r="M19" i="10"/>
  <c r="K17" i="22"/>
  <c r="J18" i="2"/>
  <c r="L86" i="45"/>
  <c r="E17" i="21"/>
  <c r="S75" i="45"/>
  <c r="AC75"/>
  <c r="S76"/>
  <c r="AC76"/>
  <c r="S77"/>
  <c r="AC77"/>
  <c r="AC78" s="1"/>
  <c r="S21" i="47"/>
  <c r="S20"/>
  <c r="S13"/>
  <c r="S14"/>
  <c r="S15"/>
  <c r="S16"/>
  <c r="S17"/>
  <c r="S18" s="1"/>
  <c r="S22" s="1"/>
  <c r="P16"/>
  <c r="P18"/>
  <c r="P22" s="1"/>
  <c r="M16"/>
  <c r="M18" s="1"/>
  <c r="M22" s="1"/>
  <c r="J16"/>
  <c r="J18"/>
  <c r="J22" s="1"/>
  <c r="G16"/>
  <c r="G18" s="1"/>
  <c r="G22" s="1"/>
  <c r="D16"/>
  <c r="D18"/>
  <c r="D22" s="1"/>
  <c r="R13"/>
  <c r="R16" s="1"/>
  <c r="R14"/>
  <c r="R15"/>
  <c r="O16"/>
  <c r="N16"/>
  <c r="L16"/>
  <c r="K16"/>
  <c r="I16"/>
  <c r="H16"/>
  <c r="F16"/>
  <c r="E16"/>
  <c r="C16"/>
  <c r="A5"/>
  <c r="A4"/>
  <c r="K16" i="10"/>
  <c r="K17"/>
  <c r="K18"/>
  <c r="K19"/>
  <c r="C19"/>
  <c r="C15"/>
  <c r="K12"/>
  <c r="K14"/>
  <c r="K15" s="1"/>
  <c r="F15"/>
  <c r="D14" i="16"/>
  <c r="C17" i="22"/>
  <c r="G17" i="21"/>
  <c r="I86" i="45"/>
  <c r="H78"/>
  <c r="AA19"/>
  <c r="AC16"/>
  <c r="AA16"/>
  <c r="AB52"/>
  <c r="O8" i="22"/>
  <c r="I8"/>
  <c r="G17" i="14"/>
  <c r="I12"/>
  <c r="I17"/>
  <c r="K44"/>
  <c r="A5"/>
  <c r="A4"/>
  <c r="L45"/>
  <c r="L46"/>
  <c r="K10"/>
  <c r="K11"/>
  <c r="K13"/>
  <c r="K15"/>
  <c r="K12" s="1"/>
  <c r="K17" s="1"/>
  <c r="K16"/>
  <c r="P37" i="22"/>
  <c r="P36"/>
  <c r="P35"/>
  <c r="P34"/>
  <c r="P33"/>
  <c r="P32"/>
  <c r="P31"/>
  <c r="P27"/>
  <c r="P26"/>
  <c r="P25"/>
  <c r="P24"/>
  <c r="P23"/>
  <c r="P22"/>
  <c r="P21"/>
  <c r="P20"/>
  <c r="P16"/>
  <c r="P15"/>
  <c r="P14"/>
  <c r="P13"/>
  <c r="Q76" i="45"/>
  <c r="AA76"/>
  <c r="P28" i="22"/>
  <c r="N28"/>
  <c r="M28"/>
  <c r="L28"/>
  <c r="K28"/>
  <c r="J28"/>
  <c r="G28"/>
  <c r="D28"/>
  <c r="C28"/>
  <c r="P38"/>
  <c r="N38"/>
  <c r="M38"/>
  <c r="L38"/>
  <c r="K38"/>
  <c r="J38"/>
  <c r="G38"/>
  <c r="D38"/>
  <c r="C38"/>
  <c r="P17"/>
  <c r="P40"/>
  <c r="N17"/>
  <c r="N40"/>
  <c r="M17"/>
  <c r="M40"/>
  <c r="L17"/>
  <c r="L40"/>
  <c r="K40"/>
  <c r="J17"/>
  <c r="J40" s="1"/>
  <c r="G17"/>
  <c r="G40" s="1"/>
  <c r="D17"/>
  <c r="D40" s="1"/>
  <c r="C40"/>
  <c r="L16" i="10"/>
  <c r="L17"/>
  <c r="L18"/>
  <c r="L19"/>
  <c r="H19"/>
  <c r="E19"/>
  <c r="L14"/>
  <c r="L12"/>
  <c r="H14" i="16"/>
  <c r="E14"/>
  <c r="X81" i="45"/>
  <c r="X86" s="1"/>
  <c r="U86"/>
  <c r="R86"/>
  <c r="F17" i="21"/>
  <c r="D17"/>
  <c r="C17"/>
  <c r="F23" i="36"/>
  <c r="C28"/>
  <c r="C46" s="1"/>
  <c r="M15" i="10"/>
  <c r="J15"/>
  <c r="I15"/>
  <c r="H15"/>
  <c r="G15"/>
  <c r="E15"/>
  <c r="D15"/>
  <c r="Q75" i="45"/>
  <c r="AA75"/>
  <c r="AA78" s="1"/>
  <c r="Q77"/>
  <c r="AA77"/>
  <c r="F8" i="22"/>
  <c r="L13" i="14"/>
  <c r="L15"/>
  <c r="B6" i="6"/>
  <c r="B5"/>
  <c r="B5" i="36"/>
  <c r="B4"/>
  <c r="A6" i="10"/>
  <c r="A5"/>
  <c r="A4" i="29"/>
  <c r="A5" i="16"/>
  <c r="A4"/>
  <c r="A5" i="2"/>
  <c r="A4"/>
  <c r="AC19" i="45"/>
  <c r="AB19"/>
  <c r="AB16"/>
  <c r="C8" i="22"/>
  <c r="A4"/>
  <c r="A5" i="21"/>
  <c r="V78" i="45"/>
  <c r="M17" i="14"/>
  <c r="N17"/>
  <c r="L19"/>
  <c r="N19"/>
  <c r="O19"/>
  <c r="L21"/>
  <c r="O21"/>
  <c r="L22"/>
  <c r="O22"/>
  <c r="L23"/>
  <c r="M23"/>
  <c r="O23"/>
  <c r="L25"/>
  <c r="O25"/>
  <c r="L26"/>
  <c r="O26"/>
  <c r="L27"/>
  <c r="O27"/>
  <c r="L28"/>
  <c r="O28"/>
  <c r="L29"/>
  <c r="O29"/>
  <c r="L30"/>
  <c r="L31"/>
  <c r="O31"/>
  <c r="L32"/>
  <c r="O32"/>
  <c r="L33"/>
  <c r="O33"/>
  <c r="L37"/>
  <c r="O37"/>
  <c r="L38"/>
  <c r="M38"/>
  <c r="N38"/>
  <c r="A6" i="6"/>
  <c r="I12"/>
  <c r="I13"/>
  <c r="I14"/>
  <c r="I15"/>
  <c r="D19" i="10"/>
  <c r="F19"/>
  <c r="G19"/>
  <c r="I19"/>
  <c r="M10" i="16"/>
  <c r="N10"/>
  <c r="O10"/>
  <c r="M11"/>
  <c r="N11"/>
  <c r="O11"/>
  <c r="M12"/>
  <c r="N12"/>
  <c r="O12"/>
  <c r="F14"/>
  <c r="G14"/>
  <c r="J14"/>
  <c r="L14"/>
  <c r="M14"/>
  <c r="N14"/>
  <c r="O14"/>
  <c r="C16" i="2"/>
  <c r="S17"/>
  <c r="D18"/>
  <c r="G18"/>
  <c r="M18"/>
  <c r="P18"/>
  <c r="S20"/>
  <c r="S21"/>
  <c r="D22"/>
  <c r="G22"/>
  <c r="J22"/>
  <c r="M22"/>
  <c r="P22"/>
  <c r="A43" i="22"/>
  <c r="C47"/>
  <c r="F47"/>
  <c r="I47"/>
  <c r="K47"/>
  <c r="O47"/>
  <c r="C48"/>
  <c r="F48"/>
  <c r="I48"/>
  <c r="O48"/>
  <c r="O53"/>
  <c r="P53"/>
  <c r="C55"/>
  <c r="D55"/>
  <c r="F55"/>
  <c r="G55"/>
  <c r="I55"/>
  <c r="J55"/>
  <c r="K55"/>
  <c r="N55"/>
  <c r="O55"/>
  <c r="P55"/>
  <c r="O58"/>
  <c r="P58"/>
  <c r="C64"/>
  <c r="D64"/>
  <c r="F64"/>
  <c r="G64"/>
  <c r="I64"/>
  <c r="J64"/>
  <c r="K64"/>
  <c r="N64"/>
  <c r="O64"/>
  <c r="P64"/>
  <c r="O67"/>
  <c r="P67"/>
  <c r="C70"/>
  <c r="D70"/>
  <c r="F70"/>
  <c r="G70"/>
  <c r="I70"/>
  <c r="J70"/>
  <c r="K70"/>
  <c r="N70"/>
  <c r="O70"/>
  <c r="P70"/>
  <c r="O73"/>
  <c r="P73"/>
  <c r="C79"/>
  <c r="D79"/>
  <c r="F79"/>
  <c r="G79"/>
  <c r="I79"/>
  <c r="J79"/>
  <c r="K79"/>
  <c r="N79"/>
  <c r="O79"/>
  <c r="P79"/>
  <c r="C81"/>
  <c r="D81"/>
  <c r="F81"/>
  <c r="G81"/>
  <c r="I81"/>
  <c r="J81"/>
  <c r="K81"/>
  <c r="N81"/>
  <c r="O81"/>
  <c r="P81"/>
  <c r="AE44" i="45"/>
  <c r="AF44"/>
  <c r="AG44"/>
  <c r="AE50"/>
  <c r="AF50"/>
  <c r="AG50"/>
  <c r="AE56"/>
  <c r="AF56"/>
  <c r="AG56"/>
  <c r="AE57"/>
  <c r="AF57"/>
  <c r="AG57"/>
  <c r="AE59"/>
  <c r="AF59"/>
  <c r="AG59"/>
  <c r="AE75"/>
  <c r="AG75"/>
  <c r="AE76"/>
  <c r="AG76"/>
  <c r="AE77"/>
  <c r="AG77"/>
  <c r="J78"/>
  <c r="K78"/>
  <c r="M78"/>
  <c r="N78"/>
  <c r="O78"/>
  <c r="P78"/>
  <c r="Q78"/>
  <c r="S78"/>
  <c r="T78"/>
  <c r="AE78"/>
  <c r="AG78"/>
  <c r="O81"/>
  <c r="AF84"/>
  <c r="O86"/>
  <c r="Q92"/>
  <c r="R92"/>
  <c r="S92"/>
  <c r="AA92"/>
  <c r="AB92"/>
  <c r="AC92"/>
  <c r="AE92"/>
  <c r="AF92"/>
  <c r="AG92"/>
  <c r="Q93"/>
  <c r="R93"/>
  <c r="S93"/>
  <c r="AA93"/>
  <c r="AB93"/>
  <c r="AC93"/>
  <c r="AE93"/>
  <c r="AF93"/>
  <c r="AG93"/>
  <c r="Q94"/>
  <c r="R94"/>
  <c r="S94"/>
  <c r="AA94"/>
  <c r="AB94"/>
  <c r="AC94"/>
  <c r="AE94"/>
  <c r="AF94"/>
  <c r="AG94"/>
  <c r="Q95"/>
  <c r="R95"/>
  <c r="S95"/>
  <c r="AA95"/>
  <c r="AB95"/>
  <c r="AC95"/>
  <c r="AE95"/>
  <c r="AF95"/>
  <c r="AG95"/>
  <c r="H96"/>
  <c r="I96"/>
  <c r="J96"/>
  <c r="K96"/>
  <c r="L96"/>
  <c r="M96"/>
  <c r="N96"/>
  <c r="O96"/>
  <c r="P96"/>
  <c r="Q96"/>
  <c r="R96"/>
  <c r="S96"/>
  <c r="T96"/>
  <c r="U96"/>
  <c r="V96"/>
  <c r="W96"/>
  <c r="X96"/>
  <c r="Y96"/>
  <c r="AA96"/>
  <c r="AB96"/>
  <c r="AC96"/>
  <c r="AE96"/>
  <c r="AF96"/>
  <c r="AG96"/>
  <c r="R98"/>
  <c r="AB98" s="1"/>
  <c r="I99"/>
  <c r="L99"/>
  <c r="O99"/>
  <c r="R99"/>
  <c r="U99"/>
  <c r="X99"/>
  <c r="AF102"/>
  <c r="AF103"/>
  <c r="I104"/>
  <c r="L104"/>
  <c r="O104"/>
  <c r="R104"/>
  <c r="U104"/>
  <c r="X104"/>
  <c r="AF98" l="1"/>
  <c r="AF99" s="1"/>
  <c r="AF104" s="1"/>
  <c r="AB99"/>
  <c r="AB104" s="1"/>
  <c r="AB78"/>
  <c r="AB81" s="1"/>
  <c r="AF75"/>
  <c r="AF78" s="1"/>
  <c r="AF81" s="1"/>
  <c r="F24" i="36"/>
  <c r="F28" s="1"/>
  <c r="F46" s="1"/>
  <c r="D28"/>
  <c r="D46" s="1"/>
  <c r="J38" i="14"/>
  <c r="J42" s="1"/>
  <c r="O17"/>
  <c r="AA58" i="45"/>
  <c r="AA59" s="1"/>
  <c r="H42" i="14"/>
  <c r="O38"/>
  <c r="AB86" i="45"/>
  <c r="AF85"/>
  <c r="AF86" s="1"/>
  <c r="E28" i="36"/>
  <c r="E46" s="1"/>
  <c r="AC58" i="45"/>
  <c r="AC59" s="1"/>
</calcChain>
</file>

<file path=xl/sharedStrings.xml><?xml version="1.0" encoding="utf-8"?>
<sst xmlns="http://schemas.openxmlformats.org/spreadsheetml/2006/main" count="1071" uniqueCount="380">
  <si>
    <r>
      <t>General Services Administration (GSA) Rent</t>
    </r>
    <r>
      <rPr>
        <sz val="9"/>
        <color indexed="8"/>
        <rFont val="Times New Roman"/>
        <family val="1"/>
      </rPr>
      <t>:  GSA will continue to charge rental rates that approximate those charged to commercial tenants for equivalent space and related services.  The requested increase of $1.3 million is required to meet our commitment to GSA.  The costs associated with GSA rent were derived through the use of an automated system, which uses the latest inventory data, including rate increases to be effective in FY 2009 for each building currently occupied by Department of Justice components, as well as the costs of new space to be occupied.  Rate increases have been formulated based on GSA rent billing data.</t>
    </r>
  </si>
  <si>
    <r>
      <t>DHS Security Charges</t>
    </r>
    <r>
      <rPr>
        <sz val="9"/>
        <color indexed="8"/>
        <rFont val="Times New Roman"/>
        <family val="1"/>
      </rPr>
      <t>:  The Department of Homeland Security (DHS) will continue to charge Basic Security and Building Specific Security.  The requested increase of $0.5 million is required to meet our commitment to DHS.  The costs associated with DHS security were derived through the use of an automated system, which uses the latest space inventory data.  Rate increases expected in FY 2009 for Building Specific Security have been formulated based on DHS billing data.  The increased rate for Basic Security costs for use in the FY 2009 budget process was provided by DHS.</t>
    </r>
  </si>
  <si>
    <r>
      <t>Retirement</t>
    </r>
    <r>
      <rPr>
        <sz val="9"/>
        <rFont val="Times New Roman"/>
        <family val="1"/>
      </rPr>
      <t>: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$0.6 million is necessary to meet our increased retirement obligations as a result of this conversion.</t>
    </r>
  </si>
  <si>
    <r>
      <t>Post Allowance - Cost of Living Allowance (COLA)</t>
    </r>
    <r>
      <rPr>
        <sz val="9"/>
        <rFont val="Times New Roman"/>
        <family val="1"/>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A decrease of </t>
    </r>
    <r>
      <rPr>
        <sz val="9"/>
        <color indexed="8"/>
        <rFont val="Times New Roman"/>
        <family val="1"/>
      </rPr>
      <t xml:space="preserve">$0.2 million reflects the cost to support existing staffing levels.  </t>
    </r>
  </si>
  <si>
    <r>
      <t>Changes in Compensable Days</t>
    </r>
    <r>
      <rPr>
        <sz val="9"/>
        <color indexed="8"/>
        <rFont val="Times New Roman"/>
        <family val="1"/>
      </rPr>
      <t>:  The decrease in costs of one compensable day in FY 2009 compared to FY 2008 is calculated by dividing the FY 2008 estimated personnel compensation $497.4 million and applicable benefits $158.0 million by 261 compensable days.  The cost decrease of one compensable day is $2.5 million.</t>
    </r>
  </si>
  <si>
    <r>
      <t>Base Program Cost Adjustment</t>
    </r>
    <r>
      <rPr>
        <sz val="9"/>
        <color indexed="8"/>
        <rFont val="Times New Roman"/>
        <family val="1"/>
      </rPr>
      <t>: This technical adjustment in the amount of $15.5 million and 10 positions provides base program resources to offset shortfalls in the 2008 Enacted apprproriation.</t>
    </r>
  </si>
  <si>
    <t>S&amp;E Appropriations, with year-to-date recoveries of $0.226 million from funds provided in FY2007 for the no-year portion of the S&amp;E Appropriations; $0.011 million from funds provided in FY2007 for GREAT/VCIT;</t>
  </si>
  <si>
    <t>FY 2008 Availability</t>
  </si>
  <si>
    <t>FY 2007 Availability</t>
  </si>
  <si>
    <t>FY 2007 Enacted</t>
  </si>
  <si>
    <t>FY 2008 Planned</t>
  </si>
  <si>
    <t xml:space="preserve">FY 2007 Enacted w/Rescissions and Supplementals </t>
  </si>
  <si>
    <t>FY 2007 Enacted w/Rescissions and Supplementals</t>
  </si>
  <si>
    <t>FY 2007 Actuals</t>
  </si>
  <si>
    <t>25.3 Purchases of goods &amp; services from Government accounts (Antennas, DHS Sec. Etc..)</t>
  </si>
  <si>
    <t xml:space="preserve">M.  Status of Congressionally Requested Studies, Reports, and Evaluations </t>
  </si>
  <si>
    <t>end of line</t>
  </si>
  <si>
    <t xml:space="preserve">          Total DIRECT requirements</t>
  </si>
  <si>
    <t>23.1  GSA rent (Reimbursable)</t>
  </si>
  <si>
    <t>25.3 DHS Security (Reimbursable)</t>
  </si>
  <si>
    <t>Crosswalk of 2008 Availability</t>
  </si>
  <si>
    <t>Annualization of 2008 positions (FTE)</t>
  </si>
  <si>
    <r>
      <t>Non-Recurring Decreases</t>
    </r>
    <r>
      <rPr>
        <sz val="9"/>
        <rFont val="Times New Roman"/>
        <family val="1"/>
      </rPr>
      <t>:  This request includes a decrease of $5.8 million for one-time items associated with the increased positions related to FY 2007.</t>
    </r>
  </si>
  <si>
    <t>Transfers.  Pending authorization of a transfer of $0.031 million transfer of funding from ATF to ONDCP for approved HIDTA programs within ATF Field Divisions.</t>
  </si>
  <si>
    <t xml:space="preserve">Unobligated Balances.  Funds were carried over from FY 2007 from the 15x0700, 15x8526 and 15 7/8 0700 accounts.  ATF brought forward $4.250 million from funds provided in FY2007 for the no-year portion of the </t>
  </si>
  <si>
    <t xml:space="preserve">      Law Enforcement Availability Pay</t>
  </si>
  <si>
    <t>end of page</t>
  </si>
  <si>
    <t>Financial Analysis of Program Changes</t>
  </si>
  <si>
    <t>Total positions &amp; annual amount</t>
  </si>
  <si>
    <t xml:space="preserve">      Lapse (-)</t>
  </si>
  <si>
    <t xml:space="preserve">     Other personnel compensation</t>
  </si>
  <si>
    <t>Total FTE &amp; personnel compensation</t>
  </si>
  <si>
    <t>Resources by Department of Justice Strategic Goal/Objective</t>
  </si>
  <si>
    <t>Program Offsets</t>
  </si>
  <si>
    <t xml:space="preserve">1.2: </t>
  </si>
  <si>
    <t>1.1:</t>
  </si>
  <si>
    <t xml:space="preserve">3.1: </t>
  </si>
  <si>
    <t xml:space="preserve">4.1: </t>
  </si>
  <si>
    <t>Adjustments to Base</t>
  </si>
  <si>
    <t>Strategic Goal/Objective</t>
  </si>
  <si>
    <t>$000s</t>
  </si>
  <si>
    <t>Goal 1: Prevent Terrorism and Promote the Nation's Security</t>
  </si>
  <si>
    <t>Subtotal, Goal 1</t>
  </si>
  <si>
    <t>2007 Increases ($000)</t>
  </si>
  <si>
    <t>Goal 2: Enforce Federal Laws and Represent the Rights and
                 Interests of the American People</t>
  </si>
  <si>
    <t>2.2: Drugs</t>
  </si>
  <si>
    <t>2.3: White Collar Crime</t>
  </si>
  <si>
    <t>Status of Congressionally Requested Studies, Reports, and Evaluations</t>
  </si>
  <si>
    <t>2.4: Civil Rights/Exploitation Crimes</t>
  </si>
  <si>
    <t>2.5: Federal Statutes</t>
  </si>
  <si>
    <t>2.6: Bankruptcy</t>
  </si>
  <si>
    <t>Subtotal, Goal 2</t>
  </si>
  <si>
    <t>Goal 3: Assist State, Local, and Tribal Efforts to Prevent or
                 Crime and Violence</t>
  </si>
  <si>
    <t>3.2: Drug Prevention and Treatment</t>
  </si>
  <si>
    <t>3.3: Crime Victim Services</t>
  </si>
  <si>
    <t>Subtotal, Goal 3</t>
  </si>
  <si>
    <t>Goal 4: Ensure the Fair and Efficient Operation of the 
                 Federal Justice System</t>
  </si>
  <si>
    <t>4.2: Apprehension of Fugitives</t>
  </si>
  <si>
    <t>4.3: Treatment of Detainees</t>
  </si>
  <si>
    <t>4.4: Federal Prison System</t>
  </si>
  <si>
    <t>4.5: Inmate Programs and Services</t>
  </si>
  <si>
    <t>4.6: Immigration</t>
  </si>
  <si>
    <t>Subtotal, Goal 4</t>
  </si>
  <si>
    <t>GRAND TOTAL</t>
  </si>
  <si>
    <t>Direct, Reimb. Other FTE</t>
  </si>
  <si>
    <t>Direct Amount $000s</t>
  </si>
  <si>
    <t>ATBs</t>
  </si>
  <si>
    <t>11.1  Direct FTE &amp; personnel compensation</t>
  </si>
  <si>
    <t xml:space="preserve">       Total </t>
  </si>
  <si>
    <t>Average SES Salary</t>
  </si>
  <si>
    <t xml:space="preserve">   1.3  Prosecute those who have committed, or intend to commit, terrorist acts in                                                                                                                                                                                                                                                                                                                             the United States  </t>
  </si>
  <si>
    <t>Perm. Pos.</t>
  </si>
  <si>
    <t>Location of Description by Decision Unit</t>
  </si>
  <si>
    <t>FY 2007 Enacted Without Rescissions</t>
  </si>
  <si>
    <t>Reprogrammings / Transfers</t>
  </si>
  <si>
    <t>Carryover/ Recoveries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</si>
  <si>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</si>
  <si>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</si>
  <si>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</si>
  <si>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</si>
  <si>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</si>
  <si>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</si>
  <si>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</si>
  <si>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</si>
  <si>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</si>
  <si>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</si>
  <si>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D: Resources by DOJ Strategic Goal and Strategic Objective</t>
  </si>
  <si>
    <t>C: Program Increases/Offsets By Decision Unit</t>
  </si>
  <si>
    <t>B: Summary of Requirements</t>
  </si>
  <si>
    <t>Annual salary rate of 45 new positions (2007)</t>
  </si>
  <si>
    <t>Rental Payments to Others</t>
  </si>
  <si>
    <t xml:space="preserve">    25.7  Operation and Maintenance of Equipment</t>
  </si>
  <si>
    <t>Land and Structures</t>
  </si>
  <si>
    <r>
      <t>Health Insurance</t>
    </r>
    <r>
      <rPr>
        <sz val="9"/>
        <rFont val="Times New Roman"/>
        <family val="1"/>
      </rPr>
      <t>:  Effective January 2007, this component's contribution to Federal employees' health insurance premiums increase by 1.1 percent.  Applied against the 2008 estimate of $33.9, the additional amount required is $0.4 million.</t>
    </r>
  </si>
  <si>
    <t>Criminal Investigative Series (1811)</t>
  </si>
  <si>
    <t>The reporting cycle shall commence upon enactment of the Department’s appropriation.  It reports notification of any ATF relocations, office closings, or new additions. The Department of Justice submitted the CRR to Congress on November 27, 2007.  ATF is wating for Congressional approval.</t>
  </si>
  <si>
    <t>2007 Enacted (with Rescissions, direct only)</t>
  </si>
  <si>
    <t>Total 2007 Revised Continuing Appropriations Resolution (with Rescissions)</t>
  </si>
  <si>
    <t>2008 Supplementals</t>
  </si>
  <si>
    <t xml:space="preserve">Annualization of 2007 positions (dollars) </t>
  </si>
  <si>
    <t>Non-recurral of 2008 Supplemental</t>
  </si>
  <si>
    <t>2009 Current Services</t>
  </si>
  <si>
    <t>2009 Total Request</t>
  </si>
  <si>
    <t>2008 - 2009 Total Change</t>
  </si>
  <si>
    <t>FY 2009 Program Increases/Offsets By Decision Unit</t>
  </si>
  <si>
    <t>F: Crosswalk of 2007 Availability</t>
  </si>
  <si>
    <t>Crosswalk of 2007 Availability</t>
  </si>
  <si>
    <t>Enacted Rescissions.  Funds rescinded as required by the Revised Continuing Appropriations Resolution, 2007 (P.L. 110-5).</t>
  </si>
  <si>
    <t>G: Crosswalk of 2008 Availability</t>
  </si>
  <si>
    <t xml:space="preserve">  Total, 2009 program changes requested</t>
  </si>
  <si>
    <t>Goal 2: Prevent Crime, Enforce Federal Laws and Represent the 
              Rights and Interests of the American People</t>
  </si>
  <si>
    <t>ICDE/OCDETF</t>
  </si>
  <si>
    <t>OJP (GREAT)</t>
  </si>
  <si>
    <t>Other</t>
  </si>
  <si>
    <t>IO Investigators (1801 and 1854)</t>
  </si>
  <si>
    <t>SW Border Initiative</t>
  </si>
  <si>
    <t>Insurance Claims and Indemnities</t>
  </si>
  <si>
    <t>Interest and Dividends</t>
  </si>
  <si>
    <t>Ungraded Positions</t>
  </si>
  <si>
    <t>13.0  Benefits to Former Personnel</t>
  </si>
  <si>
    <t>32.0  Land and Structures</t>
  </si>
  <si>
    <t>42.0  Insurance Claims &amp; Indemnity</t>
  </si>
  <si>
    <t>43.0  Interest and Dividends</t>
  </si>
  <si>
    <t xml:space="preserve">Goal 3: Ensure the Fair and Efficient Administration of Justice
           </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</si>
  <si>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</si>
  <si>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</si>
  <si>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1.4  Combat espionage against the United States </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</si>
  <si>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</si>
  <si>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</si>
  <si>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</si>
  <si>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</si>
  <si>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</si>
  <si>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</si>
  <si>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</si>
  <si>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</si>
  <si>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</si>
  <si>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</si>
  <si>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23.2 Moving/Lease Expirations/Contract Parking</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</si>
  <si>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</si>
  <si>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</si>
  <si>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3.7  Uphold the rights and improve services to America’s crime victims </t>
  </si>
  <si>
    <t>GS-1, $19,722 - 24,664</t>
  </si>
  <si>
    <t>GS-2, $22,174 - 27,901</t>
  </si>
  <si>
    <t>GS-3, $24,194 - 31,451</t>
  </si>
  <si>
    <t>GS-4, $27,159 - 35,303</t>
  </si>
  <si>
    <t>GS-5, $30,386 - 39,501</t>
  </si>
  <si>
    <t>GS-6, $33,872 - 44,032</t>
  </si>
  <si>
    <t>GS-7, $37,640 - 48,933</t>
  </si>
  <si>
    <t>GS-8, 41,686 - 54,194</t>
  </si>
  <si>
    <t>GS-9, $46,041 - 59,852</t>
  </si>
  <si>
    <t>GS-10, 50,703 - 65,912</t>
  </si>
  <si>
    <t>GS-11, $55,706 - 72,421</t>
  </si>
  <si>
    <t>GS-12, $66,767 - 86,801</t>
  </si>
  <si>
    <t>GS-13, $79,397 - 103,220</t>
  </si>
  <si>
    <t>GS-14, $93,822 - 121,967</t>
  </si>
  <si>
    <t>GS-15, $110,363 - 143,471</t>
  </si>
  <si>
    <t>N/A</t>
  </si>
  <si>
    <r>
      <t>2009 pay raise</t>
    </r>
    <r>
      <rPr>
        <sz val="9"/>
        <rFont val="Times New Roman"/>
        <family val="1"/>
      </rPr>
      <t>.  This request provides for a proposed 2.9 percent pay raise to be effective in January of 2009.  This increase includes locality pay adjustments as well as the general pay raise.  The amount requested, $13.5 million represents the pay amounts for 3/4 of the fiscal year plus appropriate benefits ($10.4 million for pay and $3.1 million for benefits).</t>
    </r>
  </si>
  <si>
    <t>Increases:</t>
  </si>
  <si>
    <t>Decreases:</t>
  </si>
  <si>
    <t>Increase/Decrease</t>
  </si>
  <si>
    <t>Decision Unit</t>
  </si>
  <si>
    <t xml:space="preserve">     Total</t>
  </si>
  <si>
    <t>atb</t>
  </si>
  <si>
    <t>enhance</t>
  </si>
  <si>
    <t>FTE</t>
  </si>
  <si>
    <t>Total</t>
  </si>
  <si>
    <t>Detail of Permanent Positions by Category</t>
  </si>
  <si>
    <t>Category</t>
  </si>
  <si>
    <t>Program</t>
  </si>
  <si>
    <t>Transfers</t>
  </si>
  <si>
    <t>Grades and Salary Ranges</t>
  </si>
  <si>
    <t>Executive Level I, $161,200...........................................................................</t>
  </si>
  <si>
    <t>Executive Level II, $145,100.............................................................</t>
  </si>
  <si>
    <t>Executive Level III, $133,700..........................................................</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</si>
  <si>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</si>
  <si>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</si>
  <si>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</si>
  <si>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</si>
  <si>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</si>
  <si>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</si>
  <si>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</si>
  <si>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</si>
  <si>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</si>
  <si>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</si>
  <si>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</si>
  <si>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</si>
  <si>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</si>
  <si>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</si>
  <si>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</si>
  <si>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</si>
  <si>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</si>
  <si>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</si>
  <si>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</si>
  <si>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</si>
  <si>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</si>
  <si>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</si>
  <si>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</si>
  <si>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</si>
  <si>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</si>
  <si>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</si>
  <si>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</si>
  <si>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</si>
  <si>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</si>
  <si>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</si>
  <si>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</si>
  <si>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</si>
  <si>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</si>
  <si>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</si>
  <si>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</si>
  <si>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</si>
  <si>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</si>
  <si>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</si>
  <si>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</si>
  <si>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</si>
  <si>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</si>
  <si>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</si>
  <si>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</si>
  <si>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</si>
  <si>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</si>
  <si>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Executive Level IV, $125,700..........................................................</t>
  </si>
  <si>
    <t>Average GS Salary</t>
  </si>
  <si>
    <t>Average GS Grade</t>
  </si>
  <si>
    <t>Object Classes</t>
  </si>
  <si>
    <t>Other Object Classes:</t>
  </si>
  <si>
    <t>Total requirements must equal BA.  Include SF-1151 transfers.  Do not include recoveries or unobligated balances.</t>
  </si>
  <si>
    <t>2004 Unobligated balance, start of year, should tie to line 2A of the current SF-132.</t>
  </si>
  <si>
    <t>Relation of obligation to outlays data is based on SF-133 data.  For start of year, refer to line 12 of the SF-133.  End of year is of course not available yet (will be shown on line 14), but please provide an estimate.  Outlays = obligations+SOY-EOY, and must tie to entries on the Outyear Projections exhibit that follows.</t>
  </si>
  <si>
    <t>Summary of Reimbursable Resources</t>
  </si>
  <si>
    <t>Decision Unit 1</t>
  </si>
  <si>
    <t>Decision Unit 2</t>
  </si>
  <si>
    <t>Decision Unit 3</t>
  </si>
  <si>
    <t>Decision Unit 4</t>
  </si>
  <si>
    <t>Summary of Requirements by Object Class</t>
  </si>
  <si>
    <t>Overtime</t>
  </si>
  <si>
    <t>Program Changes</t>
  </si>
  <si>
    <t>Total Program Changes</t>
  </si>
  <si>
    <t>Subtotal Increases</t>
  </si>
  <si>
    <t>Travel</t>
  </si>
  <si>
    <t>S&amp;E Appropriations, with year-to-date recoveries of $1.063 million from funds provided in FY2006 for the no-year portion of the S&amp;E Appropriations; $4.238 million from funds provided in FY2006 for GREAT/VCIT</t>
  </si>
  <si>
    <t>and the construction and establishment of the National Center for Explosives Training &amp; Research with year-to-date recoveries of $0.036 million; $0.027 million from funds provided in the Crime Bill (GREAT);</t>
  </si>
  <si>
    <t xml:space="preserve">   3.3  Provide for the safe, secure, and humane confinement of detained persons awaiting trial and/or sentencing, and those in the custody of the Federal Prison System </t>
  </si>
  <si>
    <t xml:space="preserve">   3.6  Promote and strengthen innovative strategies in the administration of State and local justice systems </t>
  </si>
  <si>
    <t>A-11: Summary of Requirements by Grade</t>
  </si>
  <si>
    <t>23.1  GSA rent</t>
  </si>
  <si>
    <t>25.4  Operation and maintenance of facilities</t>
  </si>
  <si>
    <t>Less lapse (50 %)</t>
  </si>
  <si>
    <t>2005 Enacted</t>
  </si>
  <si>
    <t>2006 President's</t>
  </si>
  <si>
    <t>2006-2007</t>
  </si>
  <si>
    <t>Annualization Required for 2009 ($000)</t>
  </si>
  <si>
    <t>2008 Increases ($000)</t>
  </si>
  <si>
    <t>L: Summary of Requirements by Object Class</t>
  </si>
  <si>
    <t>K: Summary of Requirements by Grade</t>
  </si>
  <si>
    <t>SES, $111,676 - $168,000</t>
  </si>
  <si>
    <t>Program Increases</t>
  </si>
  <si>
    <t>2008 Enacted (with Rescissions, direct only)</t>
  </si>
  <si>
    <t>Total 2008 Enacted (with Rescissions and Supplementals)</t>
  </si>
  <si>
    <t>Bureau of Alcohol, Tobacco, Firearms and Explosives</t>
  </si>
  <si>
    <t>1.1% Law Enforcement FERS Contribution</t>
  </si>
  <si>
    <t>Annualization of 2007 positions (FTE)</t>
  </si>
  <si>
    <t>Retirement</t>
  </si>
  <si>
    <t>Employee Compensation Fund</t>
  </si>
  <si>
    <t>Health Insurance Premiums</t>
  </si>
  <si>
    <t>GSA Rent</t>
  </si>
  <si>
    <t>DHS Security</t>
  </si>
  <si>
    <t>Postage</t>
  </si>
  <si>
    <t>Government Printing Office (GPO)</t>
  </si>
  <si>
    <t>International Cooperative Administrative Support Services (ICASS)</t>
  </si>
  <si>
    <t>Capital Security Cost Sharing (CSCS)</t>
  </si>
  <si>
    <t>Government Leased Quarters (GLQ)</t>
  </si>
  <si>
    <t>Living Quarter Allowance (LQA)</t>
  </si>
  <si>
    <t>Education Allowance (EA)</t>
  </si>
  <si>
    <t>Residential Guard Allowance (RGS)</t>
  </si>
  <si>
    <t>Non-recurral of 2007 VCIT Positions</t>
  </si>
  <si>
    <t>Change in Compensable Days</t>
  </si>
  <si>
    <t>Post Allowance - Cost of Living Allowance</t>
  </si>
  <si>
    <t xml:space="preserve">Increases </t>
  </si>
  <si>
    <t>Southwest Border Initiative</t>
  </si>
  <si>
    <t>Firearms</t>
  </si>
  <si>
    <t>Arson &amp; Explosives</t>
  </si>
  <si>
    <t>Alcohol &amp; Tobacco</t>
  </si>
  <si>
    <r>
      <t>2009 pay raise</t>
    </r>
    <r>
      <rPr>
        <sz val="14"/>
        <color indexed="10"/>
        <rFont val="Times New Roman"/>
        <family val="1"/>
      </rPr>
      <t xml:space="preserve"> </t>
    </r>
    <r>
      <rPr>
        <sz val="14"/>
        <color indexed="8"/>
        <rFont val="Times New Roman"/>
        <family val="1"/>
      </rPr>
      <t xml:space="preserve">(2.9%)     </t>
    </r>
  </si>
  <si>
    <r>
      <t>2008 pay raise annualization</t>
    </r>
    <r>
      <rPr>
        <sz val="14"/>
        <color indexed="10"/>
        <rFont val="Times New Roman"/>
        <family val="1"/>
      </rPr>
      <t xml:space="preserve"> </t>
    </r>
    <r>
      <rPr>
        <sz val="14"/>
        <color indexed="8"/>
        <rFont val="Times New Roman"/>
        <family val="1"/>
      </rPr>
      <t>(3.5%)</t>
    </r>
  </si>
  <si>
    <t>Agt.</t>
  </si>
  <si>
    <t>FY 2008 Enacted</t>
  </si>
  <si>
    <t>FY 2009 Request</t>
  </si>
  <si>
    <t>25.5 Research and development contracts</t>
  </si>
  <si>
    <t>25.7 Operation and maintenance of equipment</t>
  </si>
  <si>
    <t>Justification for Base Adjustments</t>
  </si>
  <si>
    <t>Net Compensation</t>
  </si>
  <si>
    <t>Associated employee benefits</t>
  </si>
  <si>
    <t>Transportation of Things</t>
  </si>
  <si>
    <t>Communications/Utilities</t>
  </si>
  <si>
    <t>Printing/Reproduction</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</si>
  <si>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</si>
  <si>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</si>
  <si>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</si>
  <si>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</si>
  <si>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</si>
  <si>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</si>
  <si>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Supplementals.  $4.0 million for the Iraq War Supplemental (P.L. 110-28).</t>
  </si>
  <si>
    <t>Reprogrammings.  N/A</t>
  </si>
  <si>
    <t>Transfers.  The Attorney General authorized the transfer of $48.474 million consisting of $0.450 million transfer of funding from ONDCP to ATF for approved HIDTA programs within ATF Field Divisions, $48.024 million transfer of funding from the Office of Management and Budget to ATF for Radio Spectrum relocation, and $0.363 million radio transfer from ATF to DOJ.</t>
  </si>
  <si>
    <t xml:space="preserve">Unobligated Balances.  Funds were carried over from FY 2006 from the 15x0700, 15x8526 and 15 6/7 0700 accounts.  ATF brought forward $0.505 million from funds provided in FY2006 for the no-year portion of the </t>
  </si>
  <si>
    <t>TOTAL COSTS SUBJECT TO ANNUALIZATION</t>
  </si>
  <si>
    <t>Decreases</t>
  </si>
  <si>
    <t xml:space="preserve">Amount  </t>
  </si>
  <si>
    <t>Grades:</t>
  </si>
  <si>
    <t>(Dollars in Thousands)</t>
  </si>
  <si>
    <t>Salaries and Expenses</t>
  </si>
  <si>
    <t>A: Organizational Chart</t>
  </si>
  <si>
    <t>Total Offsets</t>
  </si>
  <si>
    <t>Increases/Offsets</t>
  </si>
  <si>
    <t xml:space="preserve">     Reimbursable FTE</t>
  </si>
  <si>
    <t>Other FTE:</t>
  </si>
  <si>
    <t>Total Comp. FTE</t>
  </si>
  <si>
    <t>Total FTE</t>
  </si>
  <si>
    <t>Reimbursable FTE</t>
  </si>
  <si>
    <t>Other FTE</t>
  </si>
  <si>
    <t>Total Compensable FTE</t>
  </si>
  <si>
    <t>Headquarters (Washington, D.C.)</t>
  </si>
  <si>
    <t>Summary of Requirements</t>
  </si>
  <si>
    <t>95% Budget</t>
  </si>
  <si>
    <t>95% BUDGET</t>
  </si>
  <si>
    <t>Budget</t>
  </si>
  <si>
    <t>Reimbursable FTE:</t>
  </si>
  <si>
    <t>w/Rescissions</t>
  </si>
  <si>
    <t>Total Program Increases</t>
  </si>
  <si>
    <t>Rescissions</t>
  </si>
  <si>
    <t>Supplementals</t>
  </si>
  <si>
    <t xml:space="preserve">     Subtotal Increases</t>
  </si>
  <si>
    <t xml:space="preserve">    Subtotal Decreases</t>
  </si>
  <si>
    <t>2007 Supplementals</t>
  </si>
  <si>
    <t>Collections by Source</t>
  </si>
  <si>
    <t>Budgetary Resources:</t>
  </si>
  <si>
    <t>Request</t>
  </si>
  <si>
    <t>Estimates by budget activity</t>
  </si>
  <si>
    <t>Pos.</t>
  </si>
  <si>
    <t xml:space="preserve"> </t>
  </si>
  <si>
    <t>Amount</t>
  </si>
  <si>
    <t>Perm.</t>
  </si>
  <si>
    <t>Total Change</t>
  </si>
  <si>
    <t>Current Services</t>
  </si>
  <si>
    <t>Increases</t>
  </si>
  <si>
    <t>U.S. Field</t>
  </si>
  <si>
    <t>Foreign Field</t>
  </si>
  <si>
    <t>Offsets</t>
  </si>
  <si>
    <t>TOTAL</t>
  </si>
  <si>
    <t>Summary of Requirements by Grade</t>
  </si>
  <si>
    <t>Base Program Cost Adjustment</t>
  </si>
  <si>
    <t>FY 2007 Appropriation Enacted w/Rescissions and Supplementals</t>
  </si>
  <si>
    <t>FY 2009 Current Services</t>
  </si>
  <si>
    <t>FY 2009 Increases</t>
  </si>
  <si>
    <t>FY 2009 Offsets</t>
  </si>
  <si>
    <t xml:space="preserve">Offset </t>
  </si>
  <si>
    <t>FY 2009</t>
  </si>
  <si>
    <r>
      <t>Annualization of 2008 pay raise</t>
    </r>
    <r>
      <rPr>
        <sz val="9"/>
        <color indexed="8"/>
        <rFont val="Times New Roman"/>
        <family val="1"/>
      </rPr>
      <t>.  This pay annualization represents first quarter amounts (October through December) of the 2008 pay increase of 3.5 percent included in the 2008 President's Budget.  The amount requested, $5.0 million, represents the pay amounts for 1/4 of the fiscal year plus appropriate benefits ($3.6 million for pay and $1.4 million for benefits).</t>
    </r>
  </si>
  <si>
    <r>
      <t>FERS Law Enforcement Retirement Contribution</t>
    </r>
    <r>
      <rPr>
        <sz val="9"/>
        <color indexed="8"/>
        <rFont val="Times New Roman"/>
        <family val="1"/>
      </rPr>
      <t xml:space="preserve">.  Effective October 1, 2007, the FERS contribution for Law Enforcement retirement will increase from 25.1% to 26.2%, or a total of 1.1% increase.  The amount requested, $2.9 million, represents the funds needed to cover this increase. </t>
    </r>
  </si>
  <si>
    <r>
      <t>Annualization of additional positions approved in 2007 and 2008</t>
    </r>
    <r>
      <rPr>
        <sz val="9"/>
        <rFont val="Times New Roman"/>
        <family val="1"/>
      </rPr>
      <t>.  This provides for the annualization of 60 additional positions appropriated in 2007 and 2 additional positions in 2008.  Annualization of new positions extends to 3 years to provide for entry level funding in the first year with a 2-year progression to the journeyman level.  For 2007 increases, this request includes a decrease of $5.9 million for one-time items associated with the increased positions, and an increase of $10.6 million for full-year payroll costs associated with these additional positions.  For 2008, 2 additional positions (but no funds) were included in the Salaries &amp; Expense Account to support the construction of the National Center for Explosives Training and Research (NCETR).  Congress appropriated $23.5 million for NCETR in a construction account in 2008.</t>
    </r>
  </si>
  <si>
    <r>
      <t>Employees Compensation Fund</t>
    </r>
    <r>
      <rPr>
        <sz val="9"/>
        <rFont val="Times New Roman"/>
        <family val="1"/>
      </rPr>
      <t>:  The $0.7 million increase reflects payments to the Department of Labor for injury benefits paid in the past year under the Federal Employee Compensation Act.  This estimate is based on the first quarter of prior year billing and current year estimates.</t>
    </r>
  </si>
  <si>
    <r>
      <t>Living Quarter Allowance</t>
    </r>
    <r>
      <rPr>
        <sz val="9"/>
        <rFont val="Times New Roman"/>
        <family val="1"/>
      </rPr>
      <t xml:space="preserve">:  The living quarters allowance (LQA) is an allowance granted an employee for the annual cost of adequate living quarters for the employee and the employee's family at a foreign post.  The rates are designed to cover the average costs of rent, heat, light, fuel, gas, electricity, water, local taxes, and insurance paid by the employee.  Employees who receive GLQ do not receive LQA and vice versa.  </t>
    </r>
    <r>
      <rPr>
        <sz val="9"/>
        <color indexed="8"/>
        <rFont val="Times New Roman"/>
        <family val="1"/>
      </rPr>
      <t xml:space="preserve">$0.017 million reflects the change in cost to support existing staffing levels.  </t>
    </r>
  </si>
  <si>
    <r>
      <t>Education Allowance</t>
    </r>
    <r>
      <rPr>
        <sz val="9"/>
        <rFont val="Times New Roman"/>
        <family val="1"/>
      </rPr>
      <t xml:space="preserve">:  For employees stationed abroad, components are obligated to meet the educational expenses incurred by an employee in providing adequate elementary (grades K-8) and secondary (grades 9-12) education for dependent children at these locations.  </t>
    </r>
    <r>
      <rPr>
        <sz val="9"/>
        <color indexed="8"/>
        <rFont val="Times New Roman"/>
        <family val="1"/>
      </rPr>
      <t xml:space="preserve">$0.020 million reflects the change in cost to support existing staffing levels.  </t>
    </r>
  </si>
  <si>
    <r>
      <t>Residential Guard Service (RGS)</t>
    </r>
    <r>
      <rPr>
        <sz val="9"/>
        <rFont val="Times New Roman"/>
        <family val="1"/>
      </rPr>
      <t xml:space="preserve">:  The $0.007 million is the change in cost to support existing staffing levels for a Department of State’s (DOS) Residential Guard Services, which is provided for security of employee housing complexes.  </t>
    </r>
  </si>
  <si>
    <r>
      <t>Government Leased Quarters (GLQ) Requirement</t>
    </r>
    <r>
      <rPr>
        <sz val="9"/>
        <rFont val="Times New Roman"/>
        <family val="1"/>
      </rPr>
      <t xml:space="preserve">:  GLQ is a program managed by the Department of State (DOS) and provides government employees stationed overseas with housing and utilities.  DOS exercises authority for leases and control of the GLQs and negotiates the lease for components. </t>
    </r>
    <r>
      <rPr>
        <sz val="9"/>
        <color indexed="8"/>
        <rFont val="Times New Roman"/>
        <family val="1"/>
      </rPr>
      <t xml:space="preserve">$0.010 million reflects the change in cost to support existing staffing levels.  </t>
    </r>
  </si>
  <si>
    <r>
      <t>Overseas Capital Security Cost Sharing</t>
    </r>
    <r>
      <rPr>
        <sz val="9"/>
        <color indexed="8"/>
        <rFont val="Times New Roman"/>
        <family val="1"/>
      </rPr>
      <t xml:space="preserve">:  The Department of State is in the midst of a 14-year, $17.5 billion embassy construction program, with a plan to build approximately 150 new diplomatic and consular compounds.  State has proposed that costs be allocated through a Capital Security Cost Sharing Program in which each agency will contribute funding based on the number of positions that are authorized for overseas personnel.  The total agency cost will be phased in over 5 years.   The estimated cost to the Department, as provided by State, for FY 2008 is $50,974,159.  ATF currently has 22 positions overseas, and funding of $0.1 million is requested for this account.  </t>
    </r>
  </si>
  <si>
    <r>
      <t>International Cooperative Administrative Support Services (ICASS)</t>
    </r>
    <r>
      <rPr>
        <sz val="9"/>
        <color indexed="8"/>
        <rFont val="Times New Roman"/>
        <family val="1"/>
      </rPr>
      <t>:  Under the ICASS, an annual charge is made by the Department of State for administrative support based on the overseas personnel services of each federal agency.  This request of $0.1 million is based on the average cost per person from FY 2007 and FY 2008 billing for non-post and post related charges.</t>
    </r>
  </si>
  <si>
    <r>
      <t>Government Printing Office (GPO)</t>
    </r>
    <r>
      <rPr>
        <sz val="9"/>
        <rFont val="Times New Roman"/>
        <family val="1"/>
      </rPr>
      <t>:  GOP provides an estimate rate increase of 4%.  This percentage was applied to the FY 2008 estimate of $1.4 million to arrive at an increase of $0.034 million.</t>
    </r>
  </si>
  <si>
    <r>
      <t>Postage</t>
    </r>
    <r>
      <rPr>
        <sz val="9"/>
        <color indexed="8"/>
        <rFont val="Times New Roman"/>
        <family val="1"/>
      </rPr>
      <t xml:space="preserve">:  Effective May 14, 2007, the Postage Service implemented a rate increase of 5.1 percent. </t>
    </r>
    <r>
      <rPr>
        <sz val="9"/>
        <color indexed="12"/>
        <rFont val="Times New Roman"/>
        <family val="1"/>
      </rPr>
      <t xml:space="preserve"> </t>
    </r>
    <r>
      <rPr>
        <sz val="9"/>
        <color indexed="8"/>
        <rFont val="Times New Roman"/>
        <family val="1"/>
      </rPr>
      <t>This percentage was applied to the 2008 estimate of $1.6 million to arrive at an increase of $0.1 million.</t>
    </r>
  </si>
  <si>
    <t>Total Adjustments to Base</t>
  </si>
  <si>
    <t>FY 2009 Adjustments to Base</t>
  </si>
  <si>
    <t>1.  ATF Firearms Licensee Revocations</t>
  </si>
  <si>
    <r>
      <t xml:space="preserve">The ATF is directed to report on license revocations against firearms dealers based on violations that consist largely of recordkeeping errors.                                                       </t>
    </r>
    <r>
      <rPr>
        <b/>
        <sz val="11"/>
        <color indexed="12"/>
        <rFont val="Arial"/>
        <family val="2"/>
      </rPr>
      <t xml:space="preserve">                                                                                          </t>
    </r>
  </si>
  <si>
    <t>The ATF is to report within two months after enactment of the Department's Appropriations on the status of all open rules.</t>
  </si>
  <si>
    <t>3.  Congressional Relocation Report (CRR) - Not an Offical Congressional Reporting Requirement</t>
  </si>
  <si>
    <t>with year-to-date recoveries of $0.001 million and $4.006 million from FY2006 funds provided for HIDTA and the Iraq Supplemental with year-to-date recoveries of $0.001 million.</t>
  </si>
  <si>
    <t>provided for the Radio Spectrum Relocation.</t>
  </si>
  <si>
    <t>$0.011 million from funds provided in the Crime Bill (GREAT) with anticipated recoveries of $0.005 million; $4.322 million from FY2007 funds provided for HIDTA and the Iraq Supplemental; and $43.252 million from funds</t>
  </si>
  <si>
    <t>Supplementals.  N/A</t>
  </si>
  <si>
    <t>2.  ATF Status on Open Rules</t>
  </si>
</sst>
</file>

<file path=xl/styles.xml><?xml version="1.0" encoding="utf-8"?>
<styleSheet xmlns="http://schemas.openxmlformats.org/spreadsheetml/2006/main">
  <numFmts count="10">
    <numFmt numFmtId="5" formatCode="&quot;$&quot;#,##0_);\(&quot;$&quot;#,##0\)"/>
    <numFmt numFmtId="44" formatCode="_(&quot;$&quot;* #,##0.00_);_(&quot;$&quot;* \(#,##0.00\);_(&quot;$&quot;* &quot;-&quot;??_);_(@_)"/>
    <numFmt numFmtId="43" formatCode="_(* #,##0.00_);_(* \(#,##0.00\);_(* &quot;-&quot;??_);_(@_)"/>
    <numFmt numFmtId="165" formatCode="&quot;$&quot;#,##0"/>
    <numFmt numFmtId="177" formatCode="_(* #,##0_);_(* \(#,##0\);_(* &quot;....&quot;_);_(@_)"/>
    <numFmt numFmtId="183" formatCode="_(* #,##0_);_(* \(#,##0\);_(* &quot;-&quot;??_);_(@_)"/>
    <numFmt numFmtId="185" formatCode="_(&quot;$&quot;* #,##0_);_(&quot;$&quot;* \(#,##0\);_(&quot;$&quot;* &quot;-&quot;??_);_(@_)"/>
    <numFmt numFmtId="206" formatCode="0_);\(0\)"/>
    <numFmt numFmtId="210" formatCode="_(&quot;$&quot;* #,##0_);_(&quot;$&quot;* \(#,##0\);_(&quot;$&quot;* &quot;---&quot;_);_(@_)"/>
    <numFmt numFmtId="219" formatCode="_(* #,##0.00_);_(* \(#,##0.00\);_(* &quot;....&quot;_);_(@_)"/>
  </numFmts>
  <fonts count="81">
    <font>
      <sz val="12"/>
      <name val="Arial"/>
    </font>
    <font>
      <u/>
      <sz val="12"/>
      <name val="TimesNewRomanPS"/>
    </font>
    <font>
      <sz val="12"/>
      <name val="TimesNewRomanPS"/>
    </font>
    <font>
      <sz val="12"/>
      <name val="Times New Roman"/>
    </font>
    <font>
      <sz val="12"/>
      <name val="Times New Roman"/>
    </font>
    <font>
      <sz val="12"/>
      <name val="Arial MT"/>
    </font>
    <font>
      <sz val="10"/>
      <color indexed="8"/>
      <name val="TMS"/>
    </font>
    <font>
      <b/>
      <sz val="14"/>
      <name val="TimesNewRomanPS"/>
    </font>
    <font>
      <sz val="13"/>
      <name val="TimesNewRomanP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i/>
      <sz val="11"/>
      <name val="Times New Roman"/>
      <family val="1"/>
    </font>
    <font>
      <sz val="8"/>
      <color indexed="8"/>
      <name val="Times New Roman"/>
      <family val="1"/>
    </font>
    <font>
      <u/>
      <sz val="12"/>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sz val="10"/>
      <name val="TimesNewRomanPS"/>
    </font>
    <font>
      <sz val="10"/>
      <name val="Arial"/>
    </font>
    <font>
      <b/>
      <sz val="10"/>
      <name val="Times New Roman"/>
      <family val="1"/>
    </font>
    <font>
      <b/>
      <sz val="10"/>
      <name val="Arial"/>
      <family val="2"/>
    </font>
    <font>
      <sz val="14"/>
      <name val="Times New Roman"/>
      <family val="1"/>
    </font>
    <font>
      <u/>
      <sz val="10"/>
      <name val="Times New Roman"/>
      <family val="1"/>
    </font>
    <font>
      <sz val="12"/>
      <color indexed="8"/>
      <name val="Times New Roman"/>
      <family val="1"/>
    </font>
    <font>
      <b/>
      <sz val="12"/>
      <color indexed="8"/>
      <name val="Times New Roman"/>
      <family val="1"/>
    </font>
    <font>
      <b/>
      <sz val="12"/>
      <name val="TimesNewRomanPS"/>
    </font>
    <font>
      <i/>
      <sz val="14"/>
      <name val="Times New Roman"/>
      <family val="1"/>
    </font>
    <font>
      <sz val="14"/>
      <name val="Arial"/>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sz val="9"/>
      <name val="Times New Roman"/>
      <family val="1"/>
    </font>
    <font>
      <b/>
      <sz val="24"/>
      <name val="Times New Roman"/>
      <family val="1"/>
    </font>
    <font>
      <sz val="16"/>
      <color indexed="8"/>
      <name val="Times New Roman"/>
      <family val="1"/>
    </font>
    <font>
      <b/>
      <i/>
      <sz val="10"/>
      <name val="Arial"/>
      <family val="2"/>
    </font>
    <font>
      <u/>
      <sz val="9"/>
      <color indexed="8"/>
      <name val="Times New Roman"/>
      <family val="1"/>
    </font>
    <font>
      <sz val="8"/>
      <name val="Arial"/>
    </font>
    <font>
      <sz val="9"/>
      <name val="Arial"/>
    </font>
    <font>
      <sz val="9"/>
      <color indexed="12"/>
      <name val="Times New Roman"/>
      <family val="1"/>
    </font>
    <font>
      <sz val="12"/>
      <color indexed="12"/>
      <name val="Arial"/>
    </font>
    <font>
      <sz val="12"/>
      <color indexed="8"/>
      <name val="Arial"/>
    </font>
    <font>
      <sz val="12"/>
      <color indexed="9"/>
      <name val="Arial"/>
    </font>
    <font>
      <sz val="9"/>
      <color indexed="9"/>
      <name val="Times New Roman"/>
      <family val="1"/>
    </font>
    <font>
      <sz val="12"/>
      <color indexed="9"/>
      <name val="TimesNewRomanPS"/>
    </font>
    <font>
      <sz val="12"/>
      <color indexed="9"/>
      <name val="Times New Roman"/>
    </font>
    <font>
      <sz val="12"/>
      <color indexed="9"/>
      <name val="Times New Roman"/>
      <family val="1"/>
    </font>
    <font>
      <sz val="10"/>
      <color indexed="9"/>
      <name val="Times New Roman"/>
      <family val="1"/>
    </font>
    <font>
      <sz val="10"/>
      <color indexed="9"/>
      <name val="Arial"/>
    </font>
    <font>
      <sz val="10"/>
      <color indexed="9"/>
      <name val="TMS"/>
    </font>
    <font>
      <sz val="8"/>
      <color indexed="9"/>
      <name val="Arial"/>
      <family val="2"/>
    </font>
    <font>
      <sz val="8"/>
      <color indexed="9"/>
      <name val="Arial"/>
    </font>
    <font>
      <sz val="8"/>
      <color indexed="9"/>
      <name val="Times New Roman"/>
      <family val="1"/>
    </font>
    <font>
      <sz val="8"/>
      <color indexed="8"/>
      <name val="Arial"/>
      <family val="2"/>
    </font>
    <font>
      <sz val="8"/>
      <color indexed="9"/>
      <name val="Times New Roman"/>
    </font>
    <font>
      <sz val="8"/>
      <name val="Times New Roman"/>
    </font>
    <font>
      <sz val="12"/>
      <name val="Arial"/>
    </font>
    <font>
      <b/>
      <sz val="12"/>
      <name val="Arial"/>
    </font>
    <font>
      <b/>
      <sz val="8"/>
      <color indexed="9"/>
      <name val="Times New Roman"/>
      <family val="1"/>
    </font>
    <font>
      <sz val="18"/>
      <name val="Arial"/>
    </font>
    <font>
      <sz val="16"/>
      <name val="Arial"/>
    </font>
    <font>
      <sz val="16"/>
      <name val="Times New Roman"/>
      <family val="1"/>
    </font>
    <font>
      <b/>
      <u/>
      <sz val="12"/>
      <name val="Times New Roman"/>
      <family val="1"/>
    </font>
    <font>
      <u val="singleAccounting"/>
      <sz val="14"/>
      <name val="Times New Roman"/>
      <family val="1"/>
    </font>
    <font>
      <sz val="14"/>
      <color indexed="10"/>
      <name val="Times New Roman"/>
      <family val="1"/>
    </font>
    <font>
      <b/>
      <sz val="11"/>
      <color indexed="12"/>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8"/>
        <bgColor indexed="64"/>
      </patternFill>
    </fill>
  </fills>
  <borders count="135">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8"/>
      </top>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8"/>
      </left>
      <right/>
      <top/>
      <bottom style="hair">
        <color indexed="8"/>
      </bottom>
      <diagonal/>
    </border>
    <border>
      <left style="thin">
        <color indexed="8"/>
      </left>
      <right style="thin">
        <color indexed="64"/>
      </right>
      <top/>
      <bottom style="hair">
        <color indexed="8"/>
      </bottom>
      <diagonal/>
    </border>
    <border>
      <left style="thin">
        <color indexed="8"/>
      </left>
      <right style="thin">
        <color indexed="8"/>
      </right>
      <top style="hair">
        <color indexed="8"/>
      </top>
      <bottom style="thin">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bottom style="thin">
        <color indexed="8"/>
      </bottom>
      <diagonal/>
    </border>
    <border>
      <left style="thin">
        <color indexed="8"/>
      </left>
      <right style="thin">
        <color indexed="8"/>
      </right>
      <top/>
      <bottom style="thin">
        <color indexed="8"/>
      </bottom>
      <diagonal/>
    </border>
    <border>
      <left style="thin">
        <color indexed="64"/>
      </left>
      <right/>
      <top style="hair">
        <color indexed="64"/>
      </top>
      <bottom style="medium">
        <color indexed="64"/>
      </bottom>
      <diagonal/>
    </border>
    <border>
      <left style="thin">
        <color indexed="8"/>
      </left>
      <right/>
      <top/>
      <bottom style="medium">
        <color indexed="8"/>
      </bottom>
      <diagonal/>
    </border>
    <border>
      <left/>
      <right style="medium">
        <color indexed="8"/>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23"/>
      </left>
      <right style="thin">
        <color indexed="23"/>
      </right>
      <top style="thin">
        <color indexed="23"/>
      </top>
      <bottom style="hair">
        <color indexed="64"/>
      </bottom>
      <diagonal/>
    </border>
    <border>
      <left style="thin">
        <color indexed="23"/>
      </left>
      <right style="thin">
        <color indexed="64"/>
      </right>
      <top style="thin">
        <color indexed="23"/>
      </top>
      <bottom style="hair">
        <color indexed="64"/>
      </bottom>
      <diagonal/>
    </border>
    <border>
      <left style="thin">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64"/>
      </left>
      <right style="thin">
        <color indexed="8"/>
      </right>
      <top/>
      <bottom style="hair">
        <color indexed="64"/>
      </bottom>
      <diagonal/>
    </border>
    <border>
      <left style="thin">
        <color indexed="64"/>
      </left>
      <right style="thin">
        <color indexed="8"/>
      </right>
      <top style="thin">
        <color indexed="64"/>
      </top>
      <bottom style="thin">
        <color indexed="64"/>
      </bottom>
      <diagonal/>
    </border>
    <border>
      <left/>
      <right style="thin">
        <color indexed="8"/>
      </right>
      <top/>
      <bottom style="hair">
        <color indexed="8"/>
      </bottom>
      <diagonal/>
    </border>
    <border>
      <left/>
      <right style="medium">
        <color indexed="64"/>
      </right>
      <top/>
      <bottom style="hair">
        <color indexed="8"/>
      </bottom>
      <diagonal/>
    </border>
    <border>
      <left style="thin">
        <color indexed="8"/>
      </left>
      <right/>
      <top style="hair">
        <color indexed="8"/>
      </top>
      <bottom style="hair">
        <color indexed="8"/>
      </bottom>
      <diagonal/>
    </border>
    <border>
      <left/>
      <right style="medium">
        <color indexed="8"/>
      </right>
      <top style="hair">
        <color indexed="8"/>
      </top>
      <bottom style="hair">
        <color indexed="8"/>
      </bottom>
      <diagonal/>
    </border>
    <border>
      <left/>
      <right style="medium">
        <color indexed="8"/>
      </right>
      <top/>
      <bottom style="hair">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medium">
        <color indexed="8"/>
      </right>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top style="thin">
        <color indexed="64"/>
      </top>
      <bottom style="medium">
        <color indexed="64"/>
      </bottom>
      <diagonal/>
    </border>
    <border>
      <left style="thin">
        <color indexed="8"/>
      </left>
      <right style="thin">
        <color indexed="64"/>
      </right>
      <top/>
      <bottom/>
      <diagonal/>
    </border>
    <border>
      <left style="thin">
        <color indexed="64"/>
      </left>
      <right style="thin">
        <color indexed="64"/>
      </right>
      <top/>
      <bottom style="thin">
        <color indexed="23"/>
      </bottom>
      <diagonal/>
    </border>
    <border>
      <left/>
      <right/>
      <top/>
      <bottom style="thin">
        <color indexed="23"/>
      </bottom>
      <diagonal/>
    </border>
    <border>
      <left style="thin">
        <color indexed="64"/>
      </left>
      <right style="thin">
        <color indexed="64"/>
      </right>
      <top/>
      <bottom style="thin">
        <color indexed="8"/>
      </bottom>
      <diagonal/>
    </border>
    <border>
      <left/>
      <right/>
      <top style="thin">
        <color indexed="23"/>
      </top>
      <bottom style="thin">
        <color indexed="23"/>
      </bottom>
      <diagonal/>
    </border>
    <border>
      <left style="thin">
        <color indexed="64"/>
      </left>
      <right style="thin">
        <color indexed="64"/>
      </right>
      <top style="thin">
        <color indexed="23"/>
      </top>
      <bottom style="thin">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8"/>
      </right>
      <top style="hair">
        <color indexed="8"/>
      </top>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hair">
        <color indexed="8"/>
      </top>
      <bottom style="thin">
        <color indexed="8"/>
      </bottom>
      <diagonal/>
    </border>
    <border>
      <left style="thin">
        <color indexed="64"/>
      </left>
      <right/>
      <top style="hair">
        <color indexed="64"/>
      </top>
      <bottom style="hair">
        <color indexed="64"/>
      </bottom>
      <diagonal/>
    </border>
    <border>
      <left/>
      <right style="thin">
        <color indexed="64"/>
      </right>
      <top/>
      <bottom style="thin">
        <color indexed="23"/>
      </bottom>
      <diagonal/>
    </border>
    <border>
      <left style="thin">
        <color indexed="64"/>
      </left>
      <right style="thin">
        <color indexed="64"/>
      </right>
      <top style="thin">
        <color indexed="8"/>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style="thin">
        <color indexed="64"/>
      </left>
      <right/>
      <top style="thin">
        <color indexed="23"/>
      </top>
      <bottom style="hair">
        <color indexed="64"/>
      </bottom>
      <diagonal/>
    </border>
    <border>
      <left/>
      <right/>
      <top style="thin">
        <color indexed="23"/>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23"/>
      </bottom>
      <diagonal/>
    </border>
    <border>
      <left style="thin">
        <color indexed="64"/>
      </left>
      <right/>
      <top/>
      <bottom style="thin">
        <color indexed="8"/>
      </bottom>
      <diagonal/>
    </border>
    <border>
      <left style="thin">
        <color indexed="64"/>
      </left>
      <right/>
      <top style="thin">
        <color indexed="23"/>
      </top>
      <bottom style="thin">
        <color indexed="2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23"/>
      </right>
      <top style="thin">
        <color indexed="23"/>
      </top>
      <bottom style="hair">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thin">
        <color indexed="8"/>
      </right>
      <top style="hair">
        <color indexed="64"/>
      </top>
      <bottom style="medium">
        <color indexed="64"/>
      </bottom>
      <diagonal/>
    </border>
    <border>
      <left/>
      <right style="thin">
        <color indexed="23"/>
      </right>
      <top style="thin">
        <color indexed="23"/>
      </top>
      <bottom style="thin">
        <color indexed="23"/>
      </bottom>
      <diagonal/>
    </border>
    <border>
      <left/>
      <right/>
      <top style="medium">
        <color indexed="8"/>
      </top>
      <bottom/>
      <diagonal/>
    </border>
    <border>
      <left/>
      <right style="thin">
        <color indexed="64"/>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style="thin">
        <color indexed="64"/>
      </left>
      <right style="thin">
        <color indexed="64"/>
      </right>
      <top style="medium">
        <color indexed="64"/>
      </top>
      <bottom/>
      <diagonal/>
    </border>
  </borders>
  <cellStyleXfs count="7">
    <xf numFmtId="0" fontId="0" fillId="0" borderId="0"/>
    <xf numFmtId="43" fontId="26" fillId="0" borderId="0" applyFont="0" applyFill="0" applyBorder="0" applyAlignment="0" applyProtection="0"/>
    <xf numFmtId="44" fontId="26" fillId="0" borderId="0" applyFont="0" applyFill="0" applyBorder="0" applyAlignment="0" applyProtection="0"/>
    <xf numFmtId="0" fontId="26" fillId="0" borderId="0"/>
    <xf numFmtId="0" fontId="26" fillId="0" borderId="0"/>
    <xf numFmtId="0" fontId="26" fillId="0" borderId="0"/>
    <xf numFmtId="0" fontId="26" fillId="0" borderId="0"/>
  </cellStyleXfs>
  <cellXfs count="966">
    <xf numFmtId="0" fontId="0" fillId="0" borderId="0" xfId="0"/>
    <xf numFmtId="177" fontId="2" fillId="0" borderId="0" xfId="0" applyNumberFormat="1" applyFont="1" applyAlignment="1"/>
    <xf numFmtId="177" fontId="2" fillId="0" borderId="0" xfId="0" applyNumberFormat="1" applyFont="1" applyBorder="1" applyAlignment="1"/>
    <xf numFmtId="177" fontId="9" fillId="0" borderId="0" xfId="0" applyNumberFormat="1" applyFont="1"/>
    <xf numFmtId="177" fontId="9" fillId="0" borderId="0" xfId="0" applyNumberFormat="1" applyFont="1" applyBorder="1"/>
    <xf numFmtId="3" fontId="9" fillId="0" borderId="0" xfId="0" applyNumberFormat="1" applyFont="1" applyAlignment="1"/>
    <xf numFmtId="3" fontId="12" fillId="0" borderId="0" xfId="0" applyNumberFormat="1" applyFont="1" applyAlignment="1"/>
    <xf numFmtId="3" fontId="9" fillId="0" borderId="0" xfId="0" applyNumberFormat="1" applyFont="1" applyAlignment="1">
      <alignment horizontal="centerContinuous"/>
    </xf>
    <xf numFmtId="3" fontId="9" fillId="0" borderId="0" xfId="0" applyNumberFormat="1" applyFont="1" applyAlignment="1">
      <alignment horizontal="fill"/>
    </xf>
    <xf numFmtId="3" fontId="9" fillId="0" borderId="0" xfId="0" applyNumberFormat="1" applyFont="1" applyBorder="1" applyAlignment="1"/>
    <xf numFmtId="177" fontId="12" fillId="0" borderId="0" xfId="0" applyNumberFormat="1" applyFont="1" applyAlignment="1"/>
    <xf numFmtId="177" fontId="9" fillId="0" borderId="0" xfId="0" applyNumberFormat="1" applyFont="1" applyAlignment="1"/>
    <xf numFmtId="177" fontId="13" fillId="0" borderId="0" xfId="0" applyNumberFormat="1" applyFont="1" applyAlignment="1">
      <alignment horizontal="centerContinuous"/>
    </xf>
    <xf numFmtId="177" fontId="9" fillId="0" borderId="0" xfId="0" applyNumberFormat="1" applyFont="1" applyAlignment="1">
      <alignment horizontal="centerContinuous"/>
    </xf>
    <xf numFmtId="177" fontId="15" fillId="0" borderId="0" xfId="0" applyNumberFormat="1" applyFont="1" applyAlignment="1">
      <alignment horizontal="centerContinuous"/>
    </xf>
    <xf numFmtId="177" fontId="16" fillId="0" borderId="0" xfId="0" applyNumberFormat="1" applyFont="1" applyAlignment="1">
      <alignment horizontal="centerContinuous"/>
    </xf>
    <xf numFmtId="177" fontId="4" fillId="0" borderId="0" xfId="0" applyNumberFormat="1" applyFont="1" applyAlignment="1"/>
    <xf numFmtId="177" fontId="7" fillId="0" borderId="0" xfId="0" applyNumberFormat="1" applyFont="1" applyAlignment="1">
      <alignment horizontal="centerContinuous"/>
    </xf>
    <xf numFmtId="177" fontId="2" fillId="0" borderId="0" xfId="0" applyNumberFormat="1" applyFont="1" applyAlignment="1">
      <alignment horizontal="centerContinuous"/>
    </xf>
    <xf numFmtId="177" fontId="8" fillId="0" borderId="0" xfId="0" applyNumberFormat="1" applyFont="1" applyAlignment="1">
      <alignment horizontal="centerContinuous"/>
    </xf>
    <xf numFmtId="177" fontId="5" fillId="0" borderId="0" xfId="0" applyNumberFormat="1" applyFont="1" applyAlignment="1"/>
    <xf numFmtId="177" fontId="1" fillId="0" borderId="0" xfId="0" applyNumberFormat="1" applyFont="1" applyAlignment="1"/>
    <xf numFmtId="177" fontId="4" fillId="0" borderId="0" xfId="0" applyNumberFormat="1" applyFont="1" applyBorder="1" applyAlignment="1"/>
    <xf numFmtId="177" fontId="0" fillId="0" borderId="0" xfId="0" applyNumberFormat="1"/>
    <xf numFmtId="177" fontId="6" fillId="2" borderId="0" xfId="0" applyNumberFormat="1" applyFont="1" applyFill="1" applyAlignment="1"/>
    <xf numFmtId="177" fontId="0" fillId="0" borderId="0" xfId="0" applyNumberFormat="1" applyBorder="1"/>
    <xf numFmtId="177" fontId="10" fillId="2" borderId="0" xfId="0" applyNumberFormat="1" applyFont="1" applyFill="1" applyAlignment="1"/>
    <xf numFmtId="177" fontId="10" fillId="2" borderId="0" xfId="0" applyNumberFormat="1" applyFont="1" applyFill="1" applyBorder="1" applyAlignment="1"/>
    <xf numFmtId="177" fontId="10" fillId="2" borderId="0" xfId="0" applyNumberFormat="1" applyFont="1" applyFill="1" applyAlignment="1">
      <alignment horizontal="centerContinuous"/>
    </xf>
    <xf numFmtId="177" fontId="9" fillId="0" borderId="0" xfId="0" applyNumberFormat="1" applyFont="1" applyBorder="1" applyAlignment="1">
      <alignment horizontal="centerContinuous"/>
    </xf>
    <xf numFmtId="177" fontId="11" fillId="2" borderId="0" xfId="0" applyNumberFormat="1" applyFont="1" applyFill="1" applyBorder="1" applyAlignment="1"/>
    <xf numFmtId="177" fontId="17" fillId="2" borderId="0" xfId="0" applyNumberFormat="1" applyFont="1" applyFill="1" applyAlignment="1"/>
    <xf numFmtId="177" fontId="9" fillId="0" borderId="0" xfId="0" applyNumberFormat="1" applyFont="1" applyAlignment="1">
      <alignment horizontal="right"/>
    </xf>
    <xf numFmtId="177" fontId="2" fillId="0" borderId="1" xfId="0" applyNumberFormat="1" applyFont="1" applyBorder="1" applyAlignment="1"/>
    <xf numFmtId="0" fontId="3" fillId="0" borderId="0" xfId="0" applyNumberFormat="1" applyFont="1" applyAlignment="1"/>
    <xf numFmtId="3" fontId="6" fillId="2" borderId="0" xfId="0" applyNumberFormat="1" applyFont="1" applyFill="1" applyAlignment="1"/>
    <xf numFmtId="3" fontId="6" fillId="2" borderId="0" xfId="0" applyNumberFormat="1" applyFont="1" applyFill="1" applyAlignment="1">
      <alignment horizontal="centerContinuous"/>
    </xf>
    <xf numFmtId="0" fontId="0" fillId="0" borderId="0" xfId="0" applyBorder="1"/>
    <xf numFmtId="3" fontId="6" fillId="2" borderId="0" xfId="0" applyNumberFormat="1" applyFont="1" applyFill="1" applyBorder="1" applyAlignment="1"/>
    <xf numFmtId="3" fontId="23" fillId="0" borderId="0" xfId="0" applyNumberFormat="1" applyFont="1" applyAlignment="1"/>
    <xf numFmtId="177" fontId="3" fillId="0" borderId="0" xfId="0" applyNumberFormat="1" applyFont="1" applyAlignment="1"/>
    <xf numFmtId="177" fontId="24" fillId="2" borderId="0" xfId="0" applyNumberFormat="1" applyFont="1" applyFill="1" applyAlignment="1"/>
    <xf numFmtId="0" fontId="26" fillId="0" borderId="0" xfId="4"/>
    <xf numFmtId="0" fontId="26" fillId="0" borderId="0" xfId="5" applyAlignment="1">
      <alignment horizontal="centerContinuous"/>
    </xf>
    <xf numFmtId="0" fontId="26" fillId="0" borderId="0" xfId="5"/>
    <xf numFmtId="0" fontId="28" fillId="0" borderId="0" xfId="5" applyFont="1"/>
    <xf numFmtId="0" fontId="28" fillId="0" borderId="0" xfId="5" applyFont="1" applyAlignment="1">
      <alignment horizontal="left"/>
    </xf>
    <xf numFmtId="0" fontId="26" fillId="0" borderId="0" xfId="4" applyAlignment="1">
      <alignment horizontal="centerContinuous"/>
    </xf>
    <xf numFmtId="0" fontId="22" fillId="0" borderId="0" xfId="5" applyFont="1"/>
    <xf numFmtId="0" fontId="22" fillId="0" borderId="0" xfId="5" applyFont="1" applyAlignment="1">
      <alignment horizontal="centerContinuous"/>
    </xf>
    <xf numFmtId="3" fontId="22" fillId="0" borderId="0" xfId="5" applyNumberFormat="1" applyFont="1" applyAlignment="1">
      <alignment horizontal="centerContinuous"/>
    </xf>
    <xf numFmtId="0" fontId="12" fillId="0" borderId="0" xfId="5" applyFont="1" applyAlignment="1">
      <alignment horizontal="centerContinuous"/>
    </xf>
    <xf numFmtId="0" fontId="27" fillId="0" borderId="2" xfId="4" applyFont="1" applyBorder="1" applyAlignment="1">
      <alignment horizontal="center"/>
    </xf>
    <xf numFmtId="0" fontId="27" fillId="0" borderId="1" xfId="4" applyFont="1" applyBorder="1" applyAlignment="1">
      <alignment horizontal="center"/>
    </xf>
    <xf numFmtId="0" fontId="27" fillId="0" borderId="3" xfId="4" applyFont="1" applyBorder="1" applyAlignment="1">
      <alignment horizontal="center"/>
    </xf>
    <xf numFmtId="0" fontId="12" fillId="0" borderId="4" xfId="4" applyFont="1" applyBorder="1"/>
    <xf numFmtId="0" fontId="12" fillId="0" borderId="1" xfId="4" applyFont="1" applyBorder="1"/>
    <xf numFmtId="5" fontId="27" fillId="0" borderId="0" xfId="4" applyNumberFormat="1" applyFont="1" applyBorder="1"/>
    <xf numFmtId="5" fontId="27" fillId="0" borderId="5" xfId="4" applyNumberFormat="1" applyFont="1" applyBorder="1"/>
    <xf numFmtId="0" fontId="12" fillId="0" borderId="6" xfId="4" applyFont="1" applyBorder="1"/>
    <xf numFmtId="0" fontId="12" fillId="0" borderId="3" xfId="4" applyFont="1" applyBorder="1"/>
    <xf numFmtId="0" fontId="27" fillId="0" borderId="7" xfId="4" applyFont="1" applyBorder="1" applyAlignment="1">
      <alignment horizontal="left"/>
    </xf>
    <xf numFmtId="0" fontId="12" fillId="0" borderId="0" xfId="5" applyFont="1"/>
    <xf numFmtId="0" fontId="12" fillId="0" borderId="5" xfId="5" applyFont="1" applyBorder="1"/>
    <xf numFmtId="0" fontId="12" fillId="0" borderId="7" xfId="5" applyFont="1" applyBorder="1"/>
    <xf numFmtId="0" fontId="12" fillId="0" borderId="8" xfId="5" applyFont="1" applyBorder="1"/>
    <xf numFmtId="0" fontId="27" fillId="0" borderId="5" xfId="5" applyFont="1" applyBorder="1"/>
    <xf numFmtId="183" fontId="27" fillId="0" borderId="7" xfId="5" applyNumberFormat="1" applyFont="1" applyBorder="1"/>
    <xf numFmtId="185" fontId="27" fillId="0" borderId="8" xfId="2" applyNumberFormat="1" applyFont="1" applyBorder="1"/>
    <xf numFmtId="0" fontId="12" fillId="0" borderId="5" xfId="5" applyFont="1" applyBorder="1" applyAlignment="1">
      <alignment horizontal="left" indent="1"/>
    </xf>
    <xf numFmtId="183" fontId="12" fillId="0" borderId="7" xfId="1" applyNumberFormat="1" applyFont="1" applyBorder="1"/>
    <xf numFmtId="183" fontId="12" fillId="0" borderId="8" xfId="1" applyNumberFormat="1" applyFont="1" applyBorder="1"/>
    <xf numFmtId="183" fontId="12" fillId="0" borderId="0" xfId="1" applyNumberFormat="1" applyFont="1"/>
    <xf numFmtId="183" fontId="30" fillId="0" borderId="7" xfId="1" applyNumberFormat="1" applyFont="1" applyBorder="1"/>
    <xf numFmtId="183" fontId="30" fillId="0" borderId="8" xfId="1" applyNumberFormat="1" applyFont="1" applyBorder="1"/>
    <xf numFmtId="183" fontId="27" fillId="0" borderId="0" xfId="1" applyNumberFormat="1" applyFont="1"/>
    <xf numFmtId="0" fontId="27" fillId="0" borderId="5" xfId="5" applyFont="1" applyBorder="1" applyAlignment="1">
      <alignment wrapText="1"/>
    </xf>
    <xf numFmtId="0" fontId="27" fillId="0" borderId="4" xfId="5" applyFont="1" applyBorder="1"/>
    <xf numFmtId="183" fontId="27" fillId="0" borderId="6" xfId="1" applyNumberFormat="1" applyFont="1" applyBorder="1"/>
    <xf numFmtId="183" fontId="27" fillId="0" borderId="3" xfId="1" applyNumberFormat="1" applyFont="1" applyBorder="1"/>
    <xf numFmtId="185" fontId="27" fillId="0" borderId="9" xfId="2" applyNumberFormat="1" applyFont="1" applyBorder="1" applyAlignment="1">
      <alignment horizontal="left"/>
    </xf>
    <xf numFmtId="0" fontId="27" fillId="0" borderId="0" xfId="5" applyFont="1" applyBorder="1" applyAlignment="1">
      <alignment horizontal="left"/>
    </xf>
    <xf numFmtId="183" fontId="27" fillId="0" borderId="0" xfId="5" applyNumberFormat="1" applyFont="1" applyBorder="1" applyAlignment="1">
      <alignment horizontal="left"/>
    </xf>
    <xf numFmtId="185" fontId="27" fillId="0" borderId="0" xfId="2" applyNumberFormat="1" applyFont="1" applyBorder="1" applyAlignment="1">
      <alignment horizontal="left"/>
    </xf>
    <xf numFmtId="177" fontId="25" fillId="0" borderId="0" xfId="0" applyNumberFormat="1" applyFont="1" applyAlignment="1">
      <alignment horizontal="centerContinuous"/>
    </xf>
    <xf numFmtId="177" fontId="36" fillId="2" borderId="10" xfId="0" applyNumberFormat="1" applyFont="1" applyFill="1" applyBorder="1" applyAlignment="1">
      <alignment horizontal="center"/>
    </xf>
    <xf numFmtId="177" fontId="36" fillId="2" borderId="5" xfId="0" applyNumberFormat="1" applyFont="1" applyFill="1" applyBorder="1" applyAlignment="1">
      <alignment horizontal="center"/>
    </xf>
    <xf numFmtId="0" fontId="0" fillId="0" borderId="0" xfId="0" applyBorder="1" applyAlignment="1">
      <alignment vertical="top" wrapText="1"/>
    </xf>
    <xf numFmtId="177" fontId="31" fillId="2" borderId="0" xfId="0" applyNumberFormat="1" applyFont="1" applyFill="1" applyAlignment="1"/>
    <xf numFmtId="177" fontId="31" fillId="2" borderId="8" xfId="0" applyNumberFormat="1" applyFont="1" applyFill="1" applyBorder="1" applyAlignment="1"/>
    <xf numFmtId="3" fontId="3" fillId="0" borderId="0" xfId="0" applyNumberFormat="1" applyFont="1" applyAlignment="1"/>
    <xf numFmtId="3" fontId="31" fillId="2" borderId="11" xfId="0" applyNumberFormat="1" applyFont="1" applyFill="1" applyBorder="1" applyAlignment="1">
      <alignment horizontal="left"/>
    </xf>
    <xf numFmtId="3" fontId="12" fillId="0" borderId="0" xfId="0" applyNumberFormat="1" applyFont="1" applyAlignment="1">
      <alignment horizontal="centerContinuous"/>
    </xf>
    <xf numFmtId="0" fontId="40" fillId="0" borderId="0" xfId="0" applyFont="1"/>
    <xf numFmtId="0" fontId="9" fillId="0" borderId="0" xfId="0" applyFont="1" applyBorder="1" applyAlignment="1">
      <alignment vertical="top" wrapText="1"/>
    </xf>
    <xf numFmtId="177" fontId="2" fillId="0" borderId="0" xfId="0" applyNumberFormat="1" applyFont="1" applyFill="1" applyAlignment="1"/>
    <xf numFmtId="177" fontId="2" fillId="0" borderId="8" xfId="0" applyNumberFormat="1" applyFont="1" applyBorder="1" applyAlignment="1"/>
    <xf numFmtId="177" fontId="2" fillId="0" borderId="3" xfId="0" applyNumberFormat="1" applyFont="1" applyBorder="1" applyAlignment="1"/>
    <xf numFmtId="177" fontId="1" fillId="0" borderId="8" xfId="0" applyNumberFormat="1" applyFont="1" applyBorder="1" applyAlignment="1"/>
    <xf numFmtId="177" fontId="33" fillId="0" borderId="1" xfId="0" applyNumberFormat="1" applyFont="1" applyBorder="1" applyAlignment="1">
      <alignment horizontal="left"/>
    </xf>
    <xf numFmtId="5" fontId="33" fillId="0" borderId="1" xfId="0" applyNumberFormat="1" applyFont="1" applyBorder="1" applyAlignment="1"/>
    <xf numFmtId="5" fontId="33" fillId="0" borderId="3" xfId="0" applyNumberFormat="1" applyFont="1" applyBorder="1" applyAlignment="1"/>
    <xf numFmtId="177" fontId="2" fillId="0" borderId="7" xfId="0" applyNumberFormat="1" applyFont="1" applyBorder="1" applyAlignment="1"/>
    <xf numFmtId="177" fontId="1" fillId="0" borderId="7" xfId="0" applyNumberFormat="1" applyFont="1" applyBorder="1" applyAlignment="1"/>
    <xf numFmtId="177" fontId="3" fillId="0" borderId="6" xfId="0" applyNumberFormat="1" applyFont="1" applyBorder="1" applyAlignment="1"/>
    <xf numFmtId="177" fontId="2" fillId="0" borderId="12" xfId="0" applyNumberFormat="1" applyFont="1" applyBorder="1" applyAlignment="1"/>
    <xf numFmtId="177" fontId="2" fillId="0" borderId="13" xfId="0" applyNumberFormat="1" applyFont="1" applyBorder="1" applyAlignment="1"/>
    <xf numFmtId="177" fontId="33" fillId="0" borderId="14" xfId="0" applyNumberFormat="1" applyFont="1" applyBorder="1" applyAlignment="1">
      <alignment horizontal="right"/>
    </xf>
    <xf numFmtId="177" fontId="33" fillId="0" borderId="15" xfId="0" applyNumberFormat="1" applyFont="1" applyBorder="1" applyAlignment="1"/>
    <xf numFmtId="177" fontId="33" fillId="0" borderId="3" xfId="0" applyNumberFormat="1" applyFont="1" applyBorder="1" applyAlignment="1"/>
    <xf numFmtId="177" fontId="2" fillId="0" borderId="6" xfId="0" applyNumberFormat="1" applyFont="1" applyFill="1" applyBorder="1" applyAlignment="1"/>
    <xf numFmtId="177" fontId="2" fillId="0" borderId="16" xfId="0" applyNumberFormat="1" applyFont="1" applyBorder="1" applyAlignment="1"/>
    <xf numFmtId="177" fontId="2" fillId="0" borderId="17" xfId="0" applyNumberFormat="1" applyFont="1" applyBorder="1" applyAlignment="1"/>
    <xf numFmtId="177" fontId="2" fillId="0" borderId="18" xfId="0" applyNumberFormat="1" applyFont="1" applyBorder="1" applyAlignment="1"/>
    <xf numFmtId="177" fontId="2" fillId="0" borderId="6" xfId="0" applyNumberFormat="1" applyFont="1" applyBorder="1" applyAlignment="1"/>
    <xf numFmtId="0" fontId="12" fillId="0" borderId="19" xfId="4" applyFont="1" applyBorder="1"/>
    <xf numFmtId="0" fontId="12" fillId="0" borderId="20" xfId="4" applyFont="1" applyBorder="1"/>
    <xf numFmtId="177" fontId="9" fillId="0" borderId="8" xfId="0" applyNumberFormat="1" applyFont="1" applyBorder="1" applyAlignment="1"/>
    <xf numFmtId="177" fontId="9" fillId="0" borderId="13" xfId="0" applyNumberFormat="1" applyFont="1" applyBorder="1" applyAlignment="1"/>
    <xf numFmtId="177" fontId="9" fillId="0" borderId="21" xfId="0" applyNumberFormat="1" applyFont="1" applyBorder="1" applyAlignment="1"/>
    <xf numFmtId="3" fontId="9" fillId="0" borderId="16" xfId="0" applyNumberFormat="1" applyFont="1" applyBorder="1" applyAlignment="1"/>
    <xf numFmtId="3" fontId="9" fillId="0" borderId="17" xfId="0" applyNumberFormat="1" applyFont="1" applyBorder="1" applyAlignment="1"/>
    <xf numFmtId="3" fontId="9" fillId="0" borderId="14" xfId="0" applyNumberFormat="1" applyFont="1" applyBorder="1" applyAlignment="1"/>
    <xf numFmtId="177" fontId="9" fillId="0" borderId="14" xfId="0" applyNumberFormat="1" applyFont="1" applyBorder="1" applyAlignment="1"/>
    <xf numFmtId="177" fontId="18" fillId="0" borderId="14" xfId="0" applyNumberFormat="1" applyFont="1" applyBorder="1" applyAlignment="1"/>
    <xf numFmtId="177" fontId="22" fillId="0" borderId="21" xfId="0" applyNumberFormat="1" applyFont="1" applyBorder="1" applyAlignment="1"/>
    <xf numFmtId="177" fontId="22" fillId="0" borderId="22" xfId="0" applyNumberFormat="1" applyFont="1" applyBorder="1" applyAlignment="1">
      <alignment horizontal="right"/>
    </xf>
    <xf numFmtId="177" fontId="22" fillId="0" borderId="2" xfId="0" applyNumberFormat="1" applyFont="1" applyBorder="1" applyAlignment="1">
      <alignment horizontal="center"/>
    </xf>
    <xf numFmtId="177" fontId="22" fillId="0" borderId="23" xfId="0" applyNumberFormat="1" applyFont="1" applyBorder="1" applyAlignment="1">
      <alignment horizontal="center"/>
    </xf>
    <xf numFmtId="177" fontId="22" fillId="0" borderId="2" xfId="0" applyNumberFormat="1" applyFont="1" applyBorder="1" applyAlignment="1"/>
    <xf numFmtId="3" fontId="42" fillId="0" borderId="0" xfId="0" applyNumberFormat="1" applyFont="1" applyAlignment="1">
      <alignment horizontal="centerContinuous"/>
    </xf>
    <xf numFmtId="177" fontId="36" fillId="2" borderId="15" xfId="0" applyNumberFormat="1" applyFont="1" applyFill="1" applyBorder="1" applyAlignment="1">
      <alignment horizontal="right"/>
    </xf>
    <xf numFmtId="177" fontId="36" fillId="2" borderId="14" xfId="0" applyNumberFormat="1" applyFont="1" applyFill="1" applyBorder="1" applyAlignment="1">
      <alignment horizontal="right"/>
    </xf>
    <xf numFmtId="177" fontId="36" fillId="2" borderId="22" xfId="0" applyNumberFormat="1" applyFont="1" applyFill="1" applyBorder="1" applyAlignment="1">
      <alignment horizontal="right"/>
    </xf>
    <xf numFmtId="177" fontId="33" fillId="0" borderId="15" xfId="0" applyNumberFormat="1" applyFont="1" applyBorder="1" applyAlignment="1">
      <alignment horizontal="right"/>
    </xf>
    <xf numFmtId="177" fontId="33" fillId="0" borderId="22" xfId="0" applyNumberFormat="1" applyFont="1" applyBorder="1" applyAlignment="1">
      <alignment horizontal="right"/>
    </xf>
    <xf numFmtId="177" fontId="31" fillId="2" borderId="7" xfId="0" applyNumberFormat="1" applyFont="1" applyFill="1" applyBorder="1" applyAlignment="1"/>
    <xf numFmtId="177" fontId="31" fillId="2" borderId="6" xfId="0" applyNumberFormat="1" applyFont="1" applyFill="1" applyBorder="1" applyAlignment="1"/>
    <xf numFmtId="177" fontId="31" fillId="2" borderId="12" xfId="0" applyNumberFormat="1" applyFont="1" applyFill="1" applyBorder="1" applyAlignment="1"/>
    <xf numFmtId="177" fontId="32" fillId="2" borderId="15" xfId="0" applyNumberFormat="1" applyFont="1" applyFill="1" applyBorder="1" applyAlignment="1"/>
    <xf numFmtId="177" fontId="32" fillId="2" borderId="14" xfId="0" applyNumberFormat="1" applyFont="1" applyFill="1" applyBorder="1" applyAlignment="1">
      <alignment horizontal="right"/>
    </xf>
    <xf numFmtId="177" fontId="32" fillId="2" borderId="15" xfId="0" applyNumberFormat="1" applyFont="1" applyFill="1" applyBorder="1" applyAlignment="1">
      <alignment horizontal="right"/>
    </xf>
    <xf numFmtId="177" fontId="32" fillId="2" borderId="22" xfId="0" applyNumberFormat="1" applyFont="1" applyFill="1" applyBorder="1" applyAlignment="1">
      <alignment horizontal="right"/>
    </xf>
    <xf numFmtId="177" fontId="31" fillId="2" borderId="7" xfId="0" applyNumberFormat="1" applyFont="1" applyFill="1" applyBorder="1" applyAlignment="1">
      <alignment horizontal="left"/>
    </xf>
    <xf numFmtId="177" fontId="31" fillId="2" borderId="6" xfId="0" applyNumberFormat="1" applyFont="1" applyFill="1" applyBorder="1" applyAlignment="1">
      <alignment horizontal="left"/>
    </xf>
    <xf numFmtId="177" fontId="43" fillId="2" borderId="0" xfId="0" applyNumberFormat="1" applyFont="1" applyFill="1" applyAlignment="1"/>
    <xf numFmtId="177" fontId="31" fillId="2" borderId="16" xfId="0" applyNumberFormat="1" applyFont="1" applyFill="1" applyBorder="1" applyAlignment="1">
      <alignment horizontal="left"/>
    </xf>
    <xf numFmtId="3" fontId="31" fillId="2" borderId="24" xfId="0" applyNumberFormat="1" applyFont="1" applyFill="1" applyBorder="1" applyAlignment="1">
      <alignment horizontal="left"/>
    </xf>
    <xf numFmtId="3" fontId="31" fillId="2" borderId="25" xfId="0" applyNumberFormat="1" applyFont="1" applyFill="1" applyBorder="1" applyAlignment="1">
      <alignment horizontal="left"/>
    </xf>
    <xf numFmtId="3" fontId="31" fillId="2" borderId="26" xfId="0" applyNumberFormat="1" applyFont="1" applyFill="1" applyBorder="1" applyAlignment="1">
      <alignment horizontal="left"/>
    </xf>
    <xf numFmtId="3" fontId="32" fillId="2" borderId="27" xfId="0" applyNumberFormat="1" applyFont="1" applyFill="1" applyBorder="1" applyAlignment="1">
      <alignment horizontal="right"/>
    </xf>
    <xf numFmtId="3" fontId="32" fillId="2" borderId="28" xfId="0" applyNumberFormat="1" applyFont="1" applyFill="1" applyBorder="1" applyAlignment="1">
      <alignment horizontal="right"/>
    </xf>
    <xf numFmtId="0" fontId="12" fillId="0" borderId="4" xfId="5" applyFont="1" applyBorder="1" applyAlignment="1">
      <alignment horizontal="left" indent="1"/>
    </xf>
    <xf numFmtId="183" fontId="12" fillId="0" borderId="6" xfId="1" applyNumberFormat="1" applyFont="1" applyBorder="1"/>
    <xf numFmtId="183" fontId="12" fillId="0" borderId="3" xfId="1" applyNumberFormat="1" applyFont="1" applyBorder="1"/>
    <xf numFmtId="183" fontId="27" fillId="0" borderId="5" xfId="1" applyNumberFormat="1" applyFont="1" applyBorder="1"/>
    <xf numFmtId="183" fontId="12" fillId="0" borderId="5" xfId="1" applyNumberFormat="1" applyFont="1" applyBorder="1"/>
    <xf numFmtId="183" fontId="27" fillId="0" borderId="29" xfId="5" applyNumberFormat="1" applyFont="1" applyBorder="1" applyAlignment="1">
      <alignment horizontal="left"/>
    </xf>
    <xf numFmtId="0" fontId="27" fillId="0" borderId="30" xfId="5" applyFont="1" applyBorder="1" applyAlignment="1">
      <alignment horizontal="left"/>
    </xf>
    <xf numFmtId="0" fontId="27" fillId="0" borderId="31" xfId="5" applyFont="1" applyBorder="1" applyAlignment="1">
      <alignment horizontal="left"/>
    </xf>
    <xf numFmtId="0" fontId="26" fillId="0" borderId="0" xfId="4" applyBorder="1"/>
    <xf numFmtId="0" fontId="34" fillId="3" borderId="0" xfId="0" applyFont="1" applyFill="1"/>
    <xf numFmtId="177" fontId="9" fillId="0" borderId="0" xfId="0" applyNumberFormat="1" applyFont="1" applyFill="1" applyAlignment="1"/>
    <xf numFmtId="177" fontId="9" fillId="3" borderId="0" xfId="0" applyNumberFormat="1" applyFont="1" applyFill="1"/>
    <xf numFmtId="177" fontId="10" fillId="3" borderId="0" xfId="0" applyNumberFormat="1" applyFont="1" applyFill="1" applyAlignment="1">
      <alignment horizontal="right"/>
    </xf>
    <xf numFmtId="177" fontId="10" fillId="3" borderId="0" xfId="0" applyNumberFormat="1" applyFont="1" applyFill="1" applyAlignment="1"/>
    <xf numFmtId="177" fontId="1" fillId="0" borderId="14" xfId="0" applyNumberFormat="1" applyFont="1" applyBorder="1" applyAlignment="1"/>
    <xf numFmtId="5" fontId="36" fillId="2" borderId="18" xfId="0" applyNumberFormat="1" applyFont="1" applyFill="1" applyBorder="1" applyAlignment="1"/>
    <xf numFmtId="5" fontId="36" fillId="2" borderId="17" xfId="0" applyNumberFormat="1" applyFont="1" applyFill="1" applyBorder="1" applyAlignment="1"/>
    <xf numFmtId="177" fontId="32" fillId="2" borderId="32" xfId="0" applyNumberFormat="1" applyFont="1" applyFill="1" applyBorder="1" applyAlignment="1">
      <alignment horizontal="left"/>
    </xf>
    <xf numFmtId="177" fontId="32" fillId="2" borderId="16" xfId="0" applyNumberFormat="1" applyFont="1" applyFill="1" applyBorder="1" applyAlignment="1">
      <alignment horizontal="left"/>
    </xf>
    <xf numFmtId="0" fontId="27" fillId="0" borderId="12" xfId="5" applyFont="1" applyFill="1" applyBorder="1" applyAlignment="1">
      <alignment horizontal="centerContinuous"/>
    </xf>
    <xf numFmtId="0" fontId="27" fillId="0" borderId="21" xfId="5" applyFont="1" applyFill="1" applyBorder="1" applyAlignment="1">
      <alignment horizontal="centerContinuous"/>
    </xf>
    <xf numFmtId="0" fontId="12" fillId="0" borderId="0" xfId="5" applyFont="1" applyFill="1"/>
    <xf numFmtId="1" fontId="27" fillId="0" borderId="12" xfId="5" applyNumberFormat="1" applyFont="1" applyFill="1" applyBorder="1" applyAlignment="1">
      <alignment horizontal="centerContinuous"/>
    </xf>
    <xf numFmtId="0" fontId="26" fillId="0" borderId="0" xfId="5" applyFill="1"/>
    <xf numFmtId="0" fontId="27" fillId="0" borderId="6" xfId="5" applyFont="1" applyFill="1" applyBorder="1" applyAlignment="1">
      <alignment horizontal="centerContinuous"/>
    </xf>
    <xf numFmtId="0" fontId="12" fillId="0" borderId="3" xfId="5" applyFont="1" applyFill="1" applyBorder="1" applyAlignment="1">
      <alignment horizontal="centerContinuous"/>
    </xf>
    <xf numFmtId="0" fontId="27" fillId="0" borderId="3" xfId="5" applyFont="1" applyFill="1" applyBorder="1" applyAlignment="1">
      <alignment horizontal="centerContinuous"/>
    </xf>
    <xf numFmtId="0" fontId="12" fillId="0" borderId="7" xfId="5" applyFont="1" applyFill="1" applyBorder="1" applyAlignment="1">
      <alignment horizontal="center"/>
    </xf>
    <xf numFmtId="0" fontId="12" fillId="0" borderId="8" xfId="5" applyFont="1" applyFill="1" applyBorder="1" applyAlignment="1">
      <alignment horizontal="center"/>
    </xf>
    <xf numFmtId="0" fontId="30" fillId="0" borderId="6" xfId="5" applyFont="1" applyFill="1" applyBorder="1" applyAlignment="1">
      <alignment horizontal="center"/>
    </xf>
    <xf numFmtId="0" fontId="30" fillId="0" borderId="3" xfId="5" applyFont="1" applyFill="1" applyBorder="1" applyAlignment="1">
      <alignment horizontal="center"/>
    </xf>
    <xf numFmtId="3" fontId="40" fillId="0" borderId="12" xfId="0" applyNumberFormat="1" applyFont="1" applyBorder="1" applyAlignment="1"/>
    <xf numFmtId="3" fontId="40" fillId="0" borderId="13" xfId="0" applyNumberFormat="1" applyFont="1" applyBorder="1" applyAlignment="1"/>
    <xf numFmtId="177" fontId="40" fillId="0" borderId="12" xfId="0" applyNumberFormat="1" applyFont="1" applyBorder="1" applyAlignment="1">
      <alignment horizontal="centerContinuous"/>
    </xf>
    <xf numFmtId="177" fontId="40" fillId="0" borderId="13" xfId="0" applyNumberFormat="1" applyFont="1" applyBorder="1" applyAlignment="1">
      <alignment horizontal="centerContinuous"/>
    </xf>
    <xf numFmtId="177" fontId="40" fillId="0" borderId="13" xfId="0" applyNumberFormat="1" applyFont="1" applyBorder="1" applyAlignment="1"/>
    <xf numFmtId="1" fontId="40" fillId="0" borderId="12" xfId="0" applyNumberFormat="1" applyFont="1" applyBorder="1" applyAlignment="1">
      <alignment horizontal="centerContinuous"/>
    </xf>
    <xf numFmtId="1" fontId="40" fillId="0" borderId="13" xfId="0" applyNumberFormat="1" applyFont="1" applyBorder="1" applyAlignment="1">
      <alignment horizontal="centerContinuous"/>
    </xf>
    <xf numFmtId="177" fontId="40" fillId="0" borderId="21" xfId="0" applyNumberFormat="1" applyFont="1" applyBorder="1" applyAlignment="1">
      <alignment horizontal="centerContinuous"/>
    </xf>
    <xf numFmtId="3" fontId="40" fillId="0" borderId="7" xfId="0" applyNumberFormat="1" applyFont="1" applyBorder="1" applyAlignment="1"/>
    <xf numFmtId="3" fontId="46" fillId="0" borderId="0" xfId="0" applyNumberFormat="1" applyFont="1" applyAlignment="1">
      <alignment horizontal="centerContinuous"/>
    </xf>
    <xf numFmtId="3" fontId="40" fillId="0" borderId="0" xfId="0" applyNumberFormat="1" applyFont="1" applyAlignment="1">
      <alignment horizontal="centerContinuous"/>
    </xf>
    <xf numFmtId="3" fontId="40" fillId="0" borderId="0" xfId="0" applyNumberFormat="1" applyFont="1" applyAlignment="1"/>
    <xf numFmtId="177" fontId="40" fillId="0" borderId="6" xfId="0" applyNumberFormat="1" applyFont="1" applyBorder="1" applyAlignment="1">
      <alignment horizontal="centerContinuous"/>
    </xf>
    <xf numFmtId="177" fontId="40" fillId="0" borderId="1" xfId="0" applyNumberFormat="1" applyFont="1" applyBorder="1" applyAlignment="1">
      <alignment horizontal="centerContinuous"/>
    </xf>
    <xf numFmtId="177" fontId="40" fillId="0" borderId="1" xfId="0" applyNumberFormat="1" applyFont="1" applyBorder="1" applyAlignment="1"/>
    <xf numFmtId="177" fontId="46" fillId="0" borderId="1" xfId="0" applyNumberFormat="1" applyFont="1" applyBorder="1" applyAlignment="1">
      <alignment horizontal="centerContinuous"/>
    </xf>
    <xf numFmtId="177" fontId="40" fillId="0" borderId="3" xfId="0" applyNumberFormat="1" applyFont="1" applyBorder="1" applyAlignment="1">
      <alignment horizontal="centerContinuous"/>
    </xf>
    <xf numFmtId="3" fontId="47" fillId="0" borderId="15" xfId="0" applyNumberFormat="1" applyFont="1" applyBorder="1" applyAlignment="1"/>
    <xf numFmtId="3" fontId="40" fillId="0" borderId="14" xfId="0" applyNumberFormat="1" applyFont="1" applyBorder="1" applyAlignment="1"/>
    <xf numFmtId="177" fontId="40" fillId="0" borderId="15" xfId="0" applyNumberFormat="1" applyFont="1" applyBorder="1" applyAlignment="1">
      <alignment horizontal="right"/>
    </xf>
    <xf numFmtId="177" fontId="40" fillId="0" borderId="14" xfId="0" applyNumberFormat="1" applyFont="1" applyBorder="1" applyAlignment="1">
      <alignment horizontal="center"/>
    </xf>
    <xf numFmtId="177" fontId="40" fillId="0" borderId="14" xfId="0" applyNumberFormat="1" applyFont="1" applyBorder="1" applyAlignment="1">
      <alignment horizontal="right"/>
    </xf>
    <xf numFmtId="177" fontId="40" fillId="0" borderId="14" xfId="0" applyNumberFormat="1" applyFont="1" applyBorder="1" applyAlignment="1"/>
    <xf numFmtId="177" fontId="40" fillId="0" borderId="22" xfId="0" applyNumberFormat="1" applyFont="1" applyBorder="1" applyAlignment="1">
      <alignment horizontal="right"/>
    </xf>
    <xf numFmtId="3" fontId="40" fillId="0" borderId="16" xfId="0" applyNumberFormat="1" applyFont="1" applyBorder="1" applyAlignment="1"/>
    <xf numFmtId="3" fontId="40" fillId="0" borderId="17" xfId="0" applyNumberFormat="1" applyFont="1" applyBorder="1" applyAlignment="1"/>
    <xf numFmtId="3" fontId="40" fillId="0" borderId="17" xfId="0" applyNumberFormat="1" applyFont="1" applyBorder="1" applyAlignment="1">
      <alignment horizontal="fill"/>
    </xf>
    <xf numFmtId="177" fontId="40" fillId="0" borderId="16" xfId="0" applyNumberFormat="1" applyFont="1" applyBorder="1" applyAlignment="1"/>
    <xf numFmtId="177" fontId="40" fillId="0" borderId="17" xfId="0" applyNumberFormat="1" applyFont="1" applyBorder="1" applyAlignment="1"/>
    <xf numFmtId="165" fontId="40" fillId="0" borderId="17" xfId="0" applyNumberFormat="1" applyFont="1" applyBorder="1" applyAlignment="1"/>
    <xf numFmtId="165" fontId="40" fillId="0" borderId="18" xfId="0" applyNumberFormat="1" applyFont="1" applyBorder="1" applyAlignment="1"/>
    <xf numFmtId="177" fontId="40" fillId="0" borderId="18" xfId="0" applyNumberFormat="1" applyFont="1" applyBorder="1" applyAlignment="1"/>
    <xf numFmtId="3" fontId="40" fillId="0" borderId="6" xfId="0" applyNumberFormat="1" applyFont="1" applyFill="1" applyBorder="1" applyAlignment="1"/>
    <xf numFmtId="3" fontId="40" fillId="0" borderId="1" xfId="0" applyNumberFormat="1" applyFont="1" applyBorder="1" applyAlignment="1"/>
    <xf numFmtId="3" fontId="40" fillId="0" borderId="1" xfId="0" applyNumberFormat="1" applyFont="1" applyBorder="1" applyAlignment="1">
      <alignment horizontal="fill"/>
    </xf>
    <xf numFmtId="177" fontId="40" fillId="0" borderId="6" xfId="0" applyNumberFormat="1" applyFont="1" applyBorder="1" applyAlignment="1"/>
    <xf numFmtId="177" fontId="40" fillId="0" borderId="3" xfId="0" applyNumberFormat="1" applyFont="1" applyBorder="1" applyAlignment="1"/>
    <xf numFmtId="3" fontId="40" fillId="0" borderId="6" xfId="0" applyNumberFormat="1" applyFont="1" applyBorder="1" applyAlignment="1"/>
    <xf numFmtId="3" fontId="47" fillId="0" borderId="1" xfId="0" applyNumberFormat="1" applyFont="1" applyBorder="1" applyAlignment="1"/>
    <xf numFmtId="3" fontId="47" fillId="0" borderId="1" xfId="0" applyNumberFormat="1" applyFont="1" applyBorder="1" applyAlignment="1">
      <alignment horizontal="fill"/>
    </xf>
    <xf numFmtId="177" fontId="47" fillId="0" borderId="6" xfId="0" applyNumberFormat="1" applyFont="1" applyBorder="1" applyAlignment="1"/>
    <xf numFmtId="177" fontId="47" fillId="0" borderId="1" xfId="0" applyNumberFormat="1" applyFont="1" applyBorder="1" applyAlignment="1"/>
    <xf numFmtId="177" fontId="47" fillId="0" borderId="3" xfId="0" applyNumberFormat="1" applyFont="1" applyBorder="1" applyAlignment="1"/>
    <xf numFmtId="177" fontId="40" fillId="0" borderId="7" xfId="0" applyNumberFormat="1" applyFont="1" applyBorder="1" applyAlignment="1"/>
    <xf numFmtId="177" fontId="40" fillId="0" borderId="0" xfId="0" applyNumberFormat="1" applyFont="1" applyAlignment="1"/>
    <xf numFmtId="177" fontId="40" fillId="0" borderId="8" xfId="0" applyNumberFormat="1" applyFont="1" applyBorder="1" applyAlignment="1"/>
    <xf numFmtId="0" fontId="21" fillId="0" borderId="0" xfId="4" applyFont="1" applyAlignment="1">
      <alignment horizontal="left"/>
    </xf>
    <xf numFmtId="0" fontId="26" fillId="0" borderId="0" xfId="4" applyFont="1" applyBorder="1"/>
    <xf numFmtId="0" fontId="0" fillId="0" borderId="0" xfId="0" applyBorder="1" applyAlignment="1">
      <alignment horizontal="center"/>
    </xf>
    <xf numFmtId="0" fontId="40" fillId="0" borderId="0" xfId="5" applyFont="1" applyBorder="1" applyAlignment="1">
      <alignment horizontal="center"/>
    </xf>
    <xf numFmtId="0" fontId="40" fillId="0" borderId="0" xfId="0" applyFont="1" applyBorder="1" applyAlignment="1">
      <alignment horizontal="center"/>
    </xf>
    <xf numFmtId="0" fontId="40" fillId="0" borderId="0" xfId="0" applyFont="1" applyBorder="1" applyAlignment="1">
      <alignment wrapText="1"/>
    </xf>
    <xf numFmtId="0" fontId="0" fillId="0" borderId="0" xfId="0" applyBorder="1" applyAlignment="1">
      <alignment wrapText="1"/>
    </xf>
    <xf numFmtId="0" fontId="40" fillId="0" borderId="0" xfId="0" applyFont="1" applyBorder="1"/>
    <xf numFmtId="0" fontId="40" fillId="0" borderId="0" xfId="0" applyFont="1" applyBorder="1" applyAlignment="1">
      <alignment horizontal="center" wrapText="1"/>
    </xf>
    <xf numFmtId="0" fontId="40" fillId="0" borderId="1" xfId="0" applyFont="1" applyBorder="1"/>
    <xf numFmtId="0" fontId="40" fillId="4" borderId="0" xfId="0" applyFont="1" applyFill="1"/>
    <xf numFmtId="0" fontId="0" fillId="0" borderId="0" xfId="0" applyAlignment="1">
      <alignment horizontal="center"/>
    </xf>
    <xf numFmtId="0" fontId="46" fillId="0" borderId="0" xfId="0" applyFont="1" applyBorder="1" applyAlignment="1">
      <alignment wrapText="1"/>
    </xf>
    <xf numFmtId="3" fontId="48" fillId="0" borderId="0" xfId="0" applyNumberFormat="1" applyFont="1" applyAlignment="1"/>
    <xf numFmtId="3" fontId="49" fillId="2" borderId="0" xfId="0" applyNumberFormat="1" applyFont="1" applyFill="1" applyAlignment="1"/>
    <xf numFmtId="3" fontId="6" fillId="2" borderId="0" xfId="0" applyNumberFormat="1" applyFont="1" applyFill="1" applyBorder="1" applyAlignment="1">
      <alignment horizontal="centerContinuous"/>
    </xf>
    <xf numFmtId="3" fontId="6" fillId="2" borderId="33" xfId="0" applyNumberFormat="1" applyFont="1" applyFill="1" applyBorder="1" applyAlignment="1">
      <alignment horizontal="centerContinuous"/>
    </xf>
    <xf numFmtId="3" fontId="31" fillId="2" borderId="34" xfId="0" applyNumberFormat="1" applyFont="1" applyFill="1" applyBorder="1" applyAlignment="1">
      <alignment horizontal="left"/>
    </xf>
    <xf numFmtId="177" fontId="31" fillId="0" borderId="16" xfId="0" applyNumberFormat="1" applyFont="1" applyFill="1" applyBorder="1" applyAlignment="1">
      <alignment horizontal="left"/>
    </xf>
    <xf numFmtId="177" fontId="32" fillId="2" borderId="35" xfId="0" applyNumberFormat="1" applyFont="1" applyFill="1" applyBorder="1" applyAlignment="1">
      <alignment horizontal="left"/>
    </xf>
    <xf numFmtId="3" fontId="32" fillId="2" borderId="36" xfId="0" applyNumberFormat="1" applyFont="1" applyFill="1" applyBorder="1" applyAlignment="1">
      <alignment horizontal="left"/>
    </xf>
    <xf numFmtId="3" fontId="32" fillId="2" borderId="37" xfId="0" applyNumberFormat="1" applyFont="1" applyFill="1" applyBorder="1" applyAlignment="1">
      <alignment horizontal="right"/>
    </xf>
    <xf numFmtId="177" fontId="22" fillId="0" borderId="38" xfId="0" applyNumberFormat="1" applyFont="1" applyBorder="1" applyAlignment="1">
      <alignment horizontal="centerContinuous"/>
    </xf>
    <xf numFmtId="3" fontId="22" fillId="0" borderId="0" xfId="0" applyNumberFormat="1" applyFont="1" applyAlignment="1">
      <alignment horizontal="centerContinuous"/>
    </xf>
    <xf numFmtId="177" fontId="22" fillId="0" borderId="0" xfId="0" applyNumberFormat="1" applyFont="1" applyAlignment="1">
      <alignment horizontal="centerContinuous"/>
    </xf>
    <xf numFmtId="0" fontId="27" fillId="0" borderId="0" xfId="5" applyFont="1"/>
    <xf numFmtId="177" fontId="10" fillId="0" borderId="0" xfId="0" applyNumberFormat="1" applyFont="1" applyFill="1" applyBorder="1" applyAlignment="1"/>
    <xf numFmtId="0" fontId="50" fillId="0" borderId="0" xfId="4" applyFont="1" applyFill="1" applyAlignment="1"/>
    <xf numFmtId="0" fontId="27" fillId="0" borderId="1" xfId="5" applyFont="1" applyFill="1" applyBorder="1" applyAlignment="1">
      <alignment horizontal="centerContinuous"/>
    </xf>
    <xf numFmtId="0" fontId="12" fillId="0" borderId="0" xfId="5" applyFont="1" applyFill="1" applyBorder="1" applyAlignment="1">
      <alignment horizontal="center"/>
    </xf>
    <xf numFmtId="0" fontId="30" fillId="0" borderId="1" xfId="5" applyFont="1" applyFill="1" applyBorder="1" applyAlignment="1">
      <alignment horizontal="center"/>
    </xf>
    <xf numFmtId="0" fontId="12" fillId="0" borderId="0" xfId="5" applyFont="1" applyBorder="1"/>
    <xf numFmtId="183" fontId="27" fillId="0" borderId="0" xfId="5" applyNumberFormat="1" applyFont="1" applyBorder="1"/>
    <xf numFmtId="183" fontId="12" fillId="0" borderId="1" xfId="1" applyNumberFormat="1" applyFont="1" applyBorder="1"/>
    <xf numFmtId="183" fontId="30" fillId="0" borderId="0" xfId="1" applyNumberFormat="1" applyFont="1" applyBorder="1"/>
    <xf numFmtId="183" fontId="27" fillId="0" borderId="1" xfId="1" applyNumberFormat="1" applyFont="1" applyBorder="1"/>
    <xf numFmtId="183" fontId="12" fillId="0" borderId="0" xfId="1" applyNumberFormat="1" applyFont="1" applyBorder="1"/>
    <xf numFmtId="183" fontId="27" fillId="0" borderId="39" xfId="5" applyNumberFormat="1" applyFont="1" applyBorder="1" applyAlignment="1">
      <alignment horizontal="left"/>
    </xf>
    <xf numFmtId="1" fontId="27" fillId="0" borderId="13" xfId="5" applyNumberFormat="1" applyFont="1" applyFill="1" applyBorder="1" applyAlignment="1">
      <alignment horizontal="centerContinuous"/>
    </xf>
    <xf numFmtId="177" fontId="22" fillId="0" borderId="8" xfId="0" applyNumberFormat="1" applyFont="1" applyBorder="1" applyAlignment="1"/>
    <xf numFmtId="177" fontId="9" fillId="0" borderId="0" xfId="0" applyNumberFormat="1" applyFont="1" applyBorder="1" applyAlignment="1"/>
    <xf numFmtId="1" fontId="27" fillId="0" borderId="0" xfId="5" applyNumberFormat="1" applyFont="1" applyFill="1" applyBorder="1" applyAlignment="1">
      <alignment horizontal="centerContinuous"/>
    </xf>
    <xf numFmtId="0" fontId="27" fillId="0" borderId="0" xfId="5" applyFont="1" applyFill="1" applyBorder="1" applyAlignment="1">
      <alignment horizontal="centerContinuous"/>
    </xf>
    <xf numFmtId="0" fontId="30" fillId="0" borderId="0" xfId="5" applyFont="1" applyFill="1" applyBorder="1" applyAlignment="1">
      <alignment horizontal="center"/>
    </xf>
    <xf numFmtId="185" fontId="27" fillId="0" borderId="0" xfId="2" applyNumberFormat="1" applyFont="1" applyBorder="1"/>
    <xf numFmtId="183" fontId="27" fillId="0" borderId="0" xfId="1" applyNumberFormat="1" applyFont="1" applyBorder="1"/>
    <xf numFmtId="0" fontId="28" fillId="0" borderId="0" xfId="5" applyFont="1" applyBorder="1" applyAlignment="1">
      <alignment horizontal="left"/>
    </xf>
    <xf numFmtId="0" fontId="26" fillId="0" borderId="0" xfId="5" applyBorder="1" applyAlignment="1">
      <alignment horizontal="centerContinuous"/>
    </xf>
    <xf numFmtId="0" fontId="26" fillId="0" borderId="0" xfId="5" applyBorder="1"/>
    <xf numFmtId="0" fontId="9" fillId="0" borderId="0" xfId="0" applyFont="1"/>
    <xf numFmtId="3" fontId="18" fillId="0" borderId="14" xfId="0" applyNumberFormat="1" applyFont="1" applyBorder="1" applyAlignment="1"/>
    <xf numFmtId="0" fontId="0" fillId="0" borderId="7" xfId="0" applyBorder="1"/>
    <xf numFmtId="0" fontId="9" fillId="0" borderId="0" xfId="5" applyFont="1"/>
    <xf numFmtId="0" fontId="12" fillId="0" borderId="6" xfId="5" applyFont="1" applyFill="1" applyBorder="1" applyAlignment="1">
      <alignment horizontal="center" wrapText="1"/>
    </xf>
    <xf numFmtId="0" fontId="12" fillId="0" borderId="3" xfId="5" applyFont="1" applyFill="1" applyBorder="1" applyAlignment="1">
      <alignment horizontal="center" wrapText="1"/>
    </xf>
    <xf numFmtId="0" fontId="12" fillId="0" borderId="2" xfId="5" applyFont="1" applyBorder="1"/>
    <xf numFmtId="0" fontId="12" fillId="0" borderId="5" xfId="0" applyFont="1" applyBorder="1"/>
    <xf numFmtId="0" fontId="12" fillId="0" borderId="5" xfId="0" applyFont="1" applyBorder="1" applyAlignment="1">
      <alignment wrapText="1"/>
    </xf>
    <xf numFmtId="5" fontId="33" fillId="0" borderId="40" xfId="0" applyNumberFormat="1" applyFont="1" applyBorder="1" applyAlignment="1"/>
    <xf numFmtId="0" fontId="52" fillId="0" borderId="0" xfId="0" applyFont="1"/>
    <xf numFmtId="177" fontId="10" fillId="0" borderId="0" xfId="0" applyNumberFormat="1" applyFont="1" applyFill="1" applyBorder="1" applyAlignment="1">
      <alignment horizontal="left"/>
    </xf>
    <xf numFmtId="0" fontId="0" fillId="0" borderId="0" xfId="0" applyFill="1" applyBorder="1"/>
    <xf numFmtId="0" fontId="57" fillId="0" borderId="0" xfId="0" applyFont="1" applyBorder="1" applyAlignment="1">
      <alignment wrapText="1"/>
    </xf>
    <xf numFmtId="0" fontId="53" fillId="0" borderId="0" xfId="0" applyFont="1" applyBorder="1" applyAlignment="1">
      <alignment horizontal="center" vertical="top" wrapText="1"/>
    </xf>
    <xf numFmtId="177" fontId="59" fillId="0" borderId="0" xfId="0" applyNumberFormat="1" applyFont="1" applyBorder="1" applyAlignment="1"/>
    <xf numFmtId="177" fontId="60" fillId="0" borderId="0" xfId="0" applyNumberFormat="1" applyFont="1" applyAlignment="1"/>
    <xf numFmtId="177" fontId="57" fillId="0" borderId="0" xfId="0" applyNumberFormat="1" applyFont="1"/>
    <xf numFmtId="0" fontId="57" fillId="0" borderId="0" xfId="0" applyFont="1"/>
    <xf numFmtId="177" fontId="61" fillId="0" borderId="0" xfId="0" applyNumberFormat="1" applyFont="1" applyAlignment="1"/>
    <xf numFmtId="177" fontId="62" fillId="2" borderId="0" xfId="0" applyNumberFormat="1" applyFont="1" applyFill="1" applyAlignment="1"/>
    <xf numFmtId="177" fontId="61" fillId="0" borderId="0" xfId="0" applyNumberFormat="1" applyFont="1" applyFill="1" applyAlignment="1"/>
    <xf numFmtId="0" fontId="63" fillId="0" borderId="0" xfId="5" applyFont="1"/>
    <xf numFmtId="0" fontId="12" fillId="0" borderId="0" xfId="5" applyFont="1" applyFill="1" applyAlignment="1">
      <alignment vertical="center"/>
    </xf>
    <xf numFmtId="0" fontId="0" fillId="0" borderId="0" xfId="0" applyAlignment="1"/>
    <xf numFmtId="0" fontId="63" fillId="0" borderId="0" xfId="4" applyFont="1"/>
    <xf numFmtId="206" fontId="12" fillId="0" borderId="0" xfId="5" applyNumberFormat="1" applyFont="1"/>
    <xf numFmtId="206" fontId="36" fillId="2" borderId="16" xfId="0" applyNumberFormat="1" applyFont="1" applyFill="1" applyBorder="1" applyAlignment="1"/>
    <xf numFmtId="0" fontId="62" fillId="0" borderId="0" xfId="5" applyFont="1" applyAlignment="1">
      <alignment horizontal="left"/>
    </xf>
    <xf numFmtId="0" fontId="66" fillId="0" borderId="0" xfId="0" applyFont="1"/>
    <xf numFmtId="177" fontId="65" fillId="0" borderId="0" xfId="0" applyNumberFormat="1" applyFont="1"/>
    <xf numFmtId="177" fontId="39" fillId="0" borderId="0" xfId="0" applyNumberFormat="1" applyFont="1"/>
    <xf numFmtId="177" fontId="65" fillId="0" borderId="0" xfId="0" applyNumberFormat="1" applyFont="1" applyAlignment="1"/>
    <xf numFmtId="177" fontId="39" fillId="0" borderId="0" xfId="0" applyNumberFormat="1" applyFont="1" applyAlignment="1"/>
    <xf numFmtId="3" fontId="65" fillId="2" borderId="0" xfId="0" applyNumberFormat="1" applyFont="1" applyFill="1" applyAlignment="1"/>
    <xf numFmtId="3" fontId="68" fillId="2" borderId="0" xfId="0" applyNumberFormat="1" applyFont="1" applyFill="1" applyAlignment="1"/>
    <xf numFmtId="3" fontId="68" fillId="2" borderId="0" xfId="0" applyNumberFormat="1" applyFont="1" applyFill="1" applyBorder="1" applyAlignment="1"/>
    <xf numFmtId="0" fontId="39" fillId="0" borderId="0" xfId="0" applyFont="1"/>
    <xf numFmtId="177" fontId="66" fillId="0" borderId="0" xfId="0" applyNumberFormat="1" applyFont="1"/>
    <xf numFmtId="177" fontId="66" fillId="0" borderId="0" xfId="0" applyNumberFormat="1" applyFont="1" applyBorder="1"/>
    <xf numFmtId="177" fontId="69" fillId="0" borderId="0" xfId="0" applyNumberFormat="1" applyFont="1" applyAlignment="1"/>
    <xf numFmtId="177" fontId="70" fillId="0" borderId="0" xfId="0" applyNumberFormat="1" applyFont="1" applyAlignment="1"/>
    <xf numFmtId="0" fontId="67" fillId="0" borderId="0" xfId="0" applyFont="1"/>
    <xf numFmtId="0" fontId="66" fillId="0" borderId="0" xfId="4" applyFont="1"/>
    <xf numFmtId="0" fontId="52" fillId="0" borderId="0" xfId="4" applyFont="1"/>
    <xf numFmtId="0" fontId="58" fillId="0" borderId="0" xfId="0" applyFont="1" applyBorder="1" applyAlignment="1">
      <alignment horizontal="center"/>
    </xf>
    <xf numFmtId="177" fontId="73" fillId="0" borderId="0" xfId="0" applyNumberFormat="1" applyFont="1" applyAlignment="1"/>
    <xf numFmtId="177" fontId="22" fillId="0" borderId="0" xfId="0" applyNumberFormat="1" applyFont="1" applyAlignment="1"/>
    <xf numFmtId="177" fontId="12" fillId="0" borderId="0" xfId="0" applyNumberFormat="1" applyFont="1" applyFill="1" applyAlignment="1"/>
    <xf numFmtId="37" fontId="27" fillId="0" borderId="7" xfId="4" applyNumberFormat="1" applyFont="1" applyBorder="1"/>
    <xf numFmtId="37" fontId="27" fillId="0" borderId="0" xfId="4" applyNumberFormat="1" applyFont="1" applyBorder="1"/>
    <xf numFmtId="3" fontId="12" fillId="0" borderId="0" xfId="5" applyNumberFormat="1" applyFont="1"/>
    <xf numFmtId="3" fontId="12" fillId="0" borderId="7" xfId="1" applyNumberFormat="1" applyFont="1" applyBorder="1"/>
    <xf numFmtId="3" fontId="12" fillId="0" borderId="5" xfId="1" applyNumberFormat="1" applyFont="1" applyBorder="1"/>
    <xf numFmtId="3" fontId="27" fillId="0" borderId="7" xfId="1" applyNumberFormat="1" applyFont="1" applyBorder="1"/>
    <xf numFmtId="3" fontId="27" fillId="0" borderId="5" xfId="1" applyNumberFormat="1" applyFont="1" applyBorder="1"/>
    <xf numFmtId="37" fontId="12" fillId="0" borderId="7" xfId="5" applyNumberFormat="1" applyFont="1" applyBorder="1"/>
    <xf numFmtId="37" fontId="12" fillId="0" borderId="8" xfId="5" applyNumberFormat="1" applyFont="1" applyBorder="1"/>
    <xf numFmtId="37" fontId="12" fillId="0" borderId="0" xfId="5" applyNumberFormat="1" applyFont="1"/>
    <xf numFmtId="37" fontId="12" fillId="0" borderId="0" xfId="5" applyNumberFormat="1" applyFont="1" applyBorder="1"/>
    <xf numFmtId="37" fontId="12" fillId="0" borderId="7" xfId="5" applyNumberFormat="1" applyFont="1" applyBorder="1" applyAlignment="1"/>
    <xf numFmtId="37" fontId="12" fillId="0" borderId="8" xfId="5" applyNumberFormat="1" applyFont="1" applyBorder="1" applyAlignment="1"/>
    <xf numFmtId="37" fontId="12" fillId="0" borderId="6" xfId="1" applyNumberFormat="1" applyFont="1" applyBorder="1"/>
    <xf numFmtId="37" fontId="12" fillId="0" borderId="3" xfId="1" applyNumberFormat="1" applyFont="1" applyBorder="1"/>
    <xf numFmtId="37" fontId="12" fillId="0" borderId="7" xfId="1" applyNumberFormat="1" applyFont="1" applyBorder="1"/>
    <xf numFmtId="37" fontId="12" fillId="0" borderId="5" xfId="1" applyNumberFormat="1" applyFont="1" applyBorder="1"/>
    <xf numFmtId="37" fontId="12" fillId="0" borderId="1" xfId="1" applyNumberFormat="1" applyFont="1" applyBorder="1"/>
    <xf numFmtId="37" fontId="12" fillId="0" borderId="3" xfId="5" applyNumberFormat="1" applyFont="1" applyBorder="1"/>
    <xf numFmtId="37" fontId="27" fillId="0" borderId="6" xfId="1" applyNumberFormat="1" applyFont="1" applyBorder="1"/>
    <xf numFmtId="37" fontId="27" fillId="0" borderId="3" xfId="1" applyNumberFormat="1" applyFont="1" applyBorder="1"/>
    <xf numFmtId="37" fontId="27" fillId="0" borderId="7" xfId="1" applyNumberFormat="1" applyFont="1" applyBorder="1"/>
    <xf numFmtId="37" fontId="27" fillId="0" borderId="5" xfId="1" applyNumberFormat="1" applyFont="1" applyBorder="1"/>
    <xf numFmtId="37" fontId="27" fillId="0" borderId="32" xfId="1" applyNumberFormat="1" applyFont="1" applyBorder="1"/>
    <xf numFmtId="37" fontId="27" fillId="0" borderId="1" xfId="1" applyNumberFormat="1" applyFont="1" applyBorder="1"/>
    <xf numFmtId="37" fontId="2" fillId="0" borderId="16" xfId="0" applyNumberFormat="1" applyFont="1" applyBorder="1" applyAlignment="1"/>
    <xf numFmtId="37" fontId="2" fillId="0" borderId="17" xfId="0" applyNumberFormat="1" applyFont="1" applyBorder="1" applyAlignment="1"/>
    <xf numFmtId="37" fontId="2" fillId="0" borderId="18" xfId="0" applyNumberFormat="1" applyFont="1" applyBorder="1" applyAlignment="1"/>
    <xf numFmtId="37" fontId="2" fillId="0" borderId="6" xfId="0" applyNumberFormat="1" applyFont="1" applyFill="1" applyBorder="1" applyAlignment="1"/>
    <xf numFmtId="37" fontId="2" fillId="0" borderId="1" xfId="0" applyNumberFormat="1" applyFont="1" applyFill="1" applyBorder="1" applyAlignment="1"/>
    <xf numFmtId="37" fontId="2" fillId="0" borderId="3" xfId="0" applyNumberFormat="1" applyFont="1" applyFill="1" applyBorder="1" applyAlignment="1"/>
    <xf numFmtId="37" fontId="33" fillId="0" borderId="6" xfId="0" applyNumberFormat="1" applyFont="1" applyBorder="1" applyAlignment="1"/>
    <xf numFmtId="37" fontId="33" fillId="0" borderId="1" xfId="0" applyNumberFormat="1" applyFont="1" applyBorder="1" applyAlignment="1"/>
    <xf numFmtId="37" fontId="2" fillId="0" borderId="6" xfId="0" applyNumberFormat="1" applyFont="1" applyBorder="1" applyAlignment="1"/>
    <xf numFmtId="37" fontId="2" fillId="0" borderId="1" xfId="0" applyNumberFormat="1" applyFont="1" applyBorder="1" applyAlignment="1"/>
    <xf numFmtId="37" fontId="2" fillId="0" borderId="3" xfId="0" applyNumberFormat="1" applyFont="1" applyBorder="1" applyAlignment="1"/>
    <xf numFmtId="37" fontId="2" fillId="0" borderId="32" xfId="0" applyNumberFormat="1" applyFont="1" applyBorder="1" applyAlignment="1"/>
    <xf numFmtId="37" fontId="2" fillId="0" borderId="40" xfId="0" applyNumberFormat="1" applyFont="1" applyBorder="1" applyAlignment="1"/>
    <xf numFmtId="37" fontId="2" fillId="0" borderId="41" xfId="0" applyNumberFormat="1" applyFont="1" applyBorder="1" applyAlignment="1"/>
    <xf numFmtId="5" fontId="2" fillId="0" borderId="1" xfId="0" applyNumberFormat="1" applyFont="1" applyBorder="1" applyAlignment="1"/>
    <xf numFmtId="5" fontId="2" fillId="0" borderId="3" xfId="0" applyNumberFormat="1" applyFont="1" applyBorder="1" applyAlignment="1"/>
    <xf numFmtId="37" fontId="10" fillId="2" borderId="42" xfId="0" applyNumberFormat="1" applyFont="1" applyFill="1" applyBorder="1" applyAlignment="1"/>
    <xf numFmtId="37" fontId="10" fillId="2" borderId="43" xfId="0" applyNumberFormat="1" applyFont="1" applyFill="1" applyBorder="1" applyAlignment="1"/>
    <xf numFmtId="37" fontId="10" fillId="2" borderId="44" xfId="0" applyNumberFormat="1" applyFont="1" applyFill="1" applyBorder="1" applyAlignment="1"/>
    <xf numFmtId="37" fontId="10" fillId="2" borderId="45" xfId="0" applyNumberFormat="1" applyFont="1" applyFill="1" applyBorder="1" applyAlignment="1"/>
    <xf numFmtId="37" fontId="37" fillId="2" borderId="46" xfId="0" applyNumberFormat="1" applyFont="1" applyFill="1" applyBorder="1" applyAlignment="1"/>
    <xf numFmtId="37" fontId="37" fillId="2" borderId="47" xfId="0" applyNumberFormat="1" applyFont="1" applyFill="1" applyBorder="1" applyAlignment="1"/>
    <xf numFmtId="37" fontId="37" fillId="2" borderId="48" xfId="0" applyNumberFormat="1" applyFont="1" applyFill="1" applyBorder="1" applyAlignment="1"/>
    <xf numFmtId="37" fontId="37" fillId="2" borderId="49" xfId="0" applyNumberFormat="1" applyFont="1" applyFill="1" applyBorder="1" applyAlignment="1"/>
    <xf numFmtId="37" fontId="12" fillId="0" borderId="19" xfId="0" applyNumberFormat="1" applyFont="1" applyBorder="1"/>
    <xf numFmtId="37" fontId="10" fillId="2" borderId="19" xfId="0" applyNumberFormat="1" applyFont="1" applyFill="1" applyBorder="1" applyAlignment="1"/>
    <xf numFmtId="37" fontId="10" fillId="2" borderId="50" xfId="0" applyNumberFormat="1" applyFont="1" applyFill="1" applyBorder="1" applyAlignment="1"/>
    <xf numFmtId="37" fontId="10" fillId="2" borderId="18" xfId="0" applyNumberFormat="1" applyFont="1" applyFill="1" applyBorder="1" applyAlignment="1"/>
    <xf numFmtId="37" fontId="38" fillId="0" borderId="38" xfId="0" applyNumberFormat="1" applyFont="1" applyBorder="1"/>
    <xf numFmtId="37" fontId="38" fillId="0" borderId="51" xfId="0" applyNumberFormat="1" applyFont="1" applyBorder="1"/>
    <xf numFmtId="37" fontId="38" fillId="0" borderId="41" xfId="0" applyNumberFormat="1" applyFont="1" applyBorder="1"/>
    <xf numFmtId="37" fontId="31" fillId="2" borderId="24" xfId="0" applyNumberFormat="1" applyFont="1" applyFill="1" applyBorder="1" applyAlignment="1"/>
    <xf numFmtId="37" fontId="31" fillId="2" borderId="52" xfId="0" applyNumberFormat="1" applyFont="1" applyFill="1" applyBorder="1" applyAlignment="1"/>
    <xf numFmtId="37" fontId="31" fillId="2" borderId="53" xfId="0" applyNumberFormat="1" applyFont="1" applyFill="1" applyBorder="1" applyAlignment="1"/>
    <xf numFmtId="37" fontId="31" fillId="2" borderId="54" xfId="0" applyNumberFormat="1" applyFont="1" applyFill="1" applyBorder="1" applyAlignment="1"/>
    <xf numFmtId="37" fontId="31" fillId="2" borderId="55" xfId="0" applyNumberFormat="1" applyFont="1" applyFill="1" applyBorder="1" applyAlignment="1"/>
    <xf numFmtId="37" fontId="31" fillId="2" borderId="56" xfId="0" applyNumberFormat="1" applyFont="1" applyFill="1" applyBorder="1" applyAlignment="1"/>
    <xf numFmtId="37" fontId="31" fillId="2" borderId="11" xfId="0" applyNumberFormat="1" applyFont="1" applyFill="1" applyBorder="1" applyAlignment="1"/>
    <xf numFmtId="37" fontId="31" fillId="2" borderId="57" xfId="0" applyNumberFormat="1" applyFont="1" applyFill="1" applyBorder="1" applyAlignment="1"/>
    <xf numFmtId="37" fontId="31" fillId="2" borderId="58" xfId="0" applyNumberFormat="1" applyFont="1" applyFill="1" applyBorder="1" applyAlignment="1"/>
    <xf numFmtId="37" fontId="31" fillId="2" borderId="59" xfId="0" applyNumberFormat="1" applyFont="1" applyFill="1" applyBorder="1" applyAlignment="1"/>
    <xf numFmtId="37" fontId="31" fillId="2" borderId="60" xfId="0" applyNumberFormat="1" applyFont="1" applyFill="1" applyBorder="1" applyAlignment="1"/>
    <xf numFmtId="37" fontId="31" fillId="2" borderId="61" xfId="0" applyNumberFormat="1" applyFont="1" applyFill="1" applyBorder="1" applyAlignment="1"/>
    <xf numFmtId="37" fontId="31" fillId="2" borderId="0" xfId="0" applyNumberFormat="1" applyFont="1" applyFill="1" applyBorder="1" applyAlignment="1"/>
    <xf numFmtId="37" fontId="31" fillId="2" borderId="62" xfId="0" applyNumberFormat="1" applyFont="1" applyFill="1" applyBorder="1" applyAlignment="1"/>
    <xf numFmtId="37" fontId="31" fillId="2" borderId="63" xfId="0" applyNumberFormat="1" applyFont="1" applyFill="1" applyBorder="1" applyAlignment="1"/>
    <xf numFmtId="37" fontId="31" fillId="2" borderId="64" xfId="0" applyNumberFormat="1" applyFont="1" applyFill="1" applyBorder="1" applyAlignment="1"/>
    <xf numFmtId="37" fontId="31" fillId="2" borderId="65" xfId="0" applyNumberFormat="1" applyFont="1" applyFill="1" applyBorder="1" applyAlignment="1"/>
    <xf numFmtId="37" fontId="31" fillId="2" borderId="66" xfId="0" applyNumberFormat="1" applyFont="1" applyFill="1" applyBorder="1" applyAlignment="1"/>
    <xf numFmtId="37" fontId="31" fillId="2" borderId="67" xfId="0" applyNumberFormat="1" applyFont="1" applyFill="1" applyBorder="1" applyAlignment="1"/>
    <xf numFmtId="37" fontId="31" fillId="2" borderId="68" xfId="0" applyNumberFormat="1" applyFont="1" applyFill="1" applyBorder="1" applyAlignment="1"/>
    <xf numFmtId="37" fontId="31" fillId="2" borderId="18" xfId="0" applyNumberFormat="1" applyFont="1" applyFill="1" applyBorder="1" applyAlignment="1"/>
    <xf numFmtId="37" fontId="31" fillId="2" borderId="3" xfId="0" applyNumberFormat="1" applyFont="1" applyFill="1" applyBorder="1" applyAlignment="1"/>
    <xf numFmtId="37" fontId="31" fillId="2" borderId="41" xfId="0" applyNumberFormat="1" applyFont="1" applyFill="1" applyBorder="1" applyAlignment="1"/>
    <xf numFmtId="4" fontId="31" fillId="2" borderId="18" xfId="0" applyNumberFormat="1" applyFont="1" applyFill="1" applyBorder="1" applyAlignment="1"/>
    <xf numFmtId="4" fontId="31" fillId="2" borderId="69" xfId="0" applyNumberFormat="1" applyFont="1" applyFill="1" applyBorder="1" applyAlignment="1"/>
    <xf numFmtId="37" fontId="10" fillId="2" borderId="16" xfId="0" applyNumberFormat="1" applyFont="1" applyFill="1" applyBorder="1" applyAlignment="1"/>
    <xf numFmtId="37" fontId="10" fillId="2" borderId="17" xfId="0" applyNumberFormat="1" applyFont="1" applyFill="1" applyBorder="1" applyAlignment="1"/>
    <xf numFmtId="37" fontId="10" fillId="2" borderId="16" xfId="0" applyNumberFormat="1" applyFont="1" applyFill="1" applyBorder="1" applyAlignment="1">
      <alignment horizontal="right"/>
    </xf>
    <xf numFmtId="37" fontId="10" fillId="0" borderId="16" xfId="0" applyNumberFormat="1" applyFont="1" applyFill="1" applyBorder="1" applyAlignment="1"/>
    <xf numFmtId="37" fontId="10" fillId="0" borderId="17" xfId="0" applyNumberFormat="1" applyFont="1" applyFill="1" applyBorder="1" applyAlignment="1"/>
    <xf numFmtId="37" fontId="10" fillId="0" borderId="18" xfId="0" applyNumberFormat="1" applyFont="1" applyFill="1" applyBorder="1" applyAlignment="1"/>
    <xf numFmtId="37" fontId="11" fillId="2" borderId="16" xfId="0" applyNumberFormat="1" applyFont="1" applyFill="1" applyBorder="1" applyAlignment="1"/>
    <xf numFmtId="37" fontId="11" fillId="2" borderId="17" xfId="0" applyNumberFormat="1" applyFont="1" applyFill="1" applyBorder="1" applyAlignment="1"/>
    <xf numFmtId="37" fontId="11" fillId="2" borderId="18" xfId="0" applyNumberFormat="1" applyFont="1" applyFill="1" applyBorder="1" applyAlignment="1"/>
    <xf numFmtId="37" fontId="10" fillId="2" borderId="7" xfId="0" applyNumberFormat="1" applyFont="1" applyFill="1" applyBorder="1" applyAlignment="1"/>
    <xf numFmtId="37" fontId="10" fillId="2" borderId="0" xfId="0" applyNumberFormat="1" applyFont="1" applyFill="1" applyBorder="1" applyAlignment="1"/>
    <xf numFmtId="37" fontId="10" fillId="2" borderId="8" xfId="0" applyNumberFormat="1" applyFont="1" applyFill="1" applyBorder="1" applyAlignment="1"/>
    <xf numFmtId="37" fontId="10" fillId="2" borderId="32" xfId="0" applyNumberFormat="1" applyFont="1" applyFill="1" applyBorder="1" applyAlignment="1"/>
    <xf numFmtId="37" fontId="10" fillId="2" borderId="40" xfId="0" applyNumberFormat="1" applyFont="1" applyFill="1" applyBorder="1" applyAlignment="1"/>
    <xf numFmtId="37" fontId="10" fillId="2" borderId="41" xfId="0" applyNumberFormat="1" applyFont="1" applyFill="1" applyBorder="1" applyAlignment="1"/>
    <xf numFmtId="37" fontId="36" fillId="0" borderId="35" xfId="0" applyNumberFormat="1" applyFont="1" applyFill="1" applyBorder="1" applyAlignment="1"/>
    <xf numFmtId="37" fontId="36" fillId="0" borderId="70" xfId="0" applyNumberFormat="1" applyFont="1" applyFill="1" applyBorder="1" applyAlignment="1"/>
    <xf numFmtId="37" fontId="36" fillId="0" borderId="69" xfId="0" applyNumberFormat="1" applyFont="1" applyFill="1" applyBorder="1" applyAlignment="1"/>
    <xf numFmtId="37" fontId="12" fillId="0" borderId="8" xfId="2" applyNumberFormat="1" applyFont="1" applyBorder="1"/>
    <xf numFmtId="37" fontId="12" fillId="0" borderId="12" xfId="5" applyNumberFormat="1" applyFont="1" applyBorder="1"/>
    <xf numFmtId="0" fontId="12" fillId="0" borderId="0" xfId="5" applyNumberFormat="1" applyFont="1"/>
    <xf numFmtId="37" fontId="12" fillId="0" borderId="71" xfId="5" applyNumberFormat="1" applyFont="1" applyBorder="1"/>
    <xf numFmtId="3" fontId="9" fillId="0" borderId="32" xfId="0" applyNumberFormat="1" applyFont="1" applyBorder="1" applyAlignment="1"/>
    <xf numFmtId="177" fontId="36" fillId="2" borderId="11" xfId="0" applyNumberFormat="1" applyFont="1" applyFill="1" applyBorder="1" applyAlignment="1">
      <alignment horizontal="center" wrapText="1"/>
    </xf>
    <xf numFmtId="0" fontId="0" fillId="0" borderId="72" xfId="0" applyBorder="1" applyAlignment="1">
      <alignment wrapText="1"/>
    </xf>
    <xf numFmtId="0" fontId="61" fillId="0" borderId="0" xfId="0" applyFont="1"/>
    <xf numFmtId="177" fontId="22" fillId="0" borderId="12" xfId="0" applyNumberFormat="1" applyFont="1" applyBorder="1" applyAlignment="1"/>
    <xf numFmtId="177" fontId="22" fillId="0" borderId="13" xfId="0" applyNumberFormat="1" applyFont="1" applyBorder="1" applyAlignment="1"/>
    <xf numFmtId="177" fontId="22" fillId="0" borderId="7" xfId="0" applyNumberFormat="1" applyFont="1" applyBorder="1" applyAlignment="1"/>
    <xf numFmtId="177" fontId="22" fillId="0" borderId="0" xfId="0" applyNumberFormat="1" applyFont="1" applyBorder="1" applyAlignment="1"/>
    <xf numFmtId="177" fontId="22" fillId="0" borderId="15" xfId="0" applyNumberFormat="1" applyFont="1" applyBorder="1" applyAlignment="1"/>
    <xf numFmtId="177" fontId="22" fillId="0" borderId="14" xfId="0" applyNumberFormat="1" applyFont="1" applyBorder="1" applyAlignment="1"/>
    <xf numFmtId="177" fontId="22" fillId="0" borderId="15" xfId="0" applyNumberFormat="1" applyFont="1" applyBorder="1" applyAlignment="1">
      <alignment horizontal="right"/>
    </xf>
    <xf numFmtId="177" fontId="22" fillId="0" borderId="14" xfId="0" applyNumberFormat="1" applyFont="1" applyBorder="1" applyAlignment="1">
      <alignment horizontal="right"/>
    </xf>
    <xf numFmtId="3" fontId="9" fillId="0" borderId="18" xfId="0" applyNumberFormat="1" applyFont="1" applyBorder="1" applyAlignment="1"/>
    <xf numFmtId="3" fontId="9" fillId="0" borderId="6" xfId="0" applyNumberFormat="1" applyFont="1" applyFill="1" applyBorder="1" applyAlignment="1"/>
    <xf numFmtId="3" fontId="9" fillId="0" borderId="1" xfId="0" applyNumberFormat="1" applyFont="1" applyFill="1" applyBorder="1" applyAlignment="1"/>
    <xf numFmtId="3" fontId="9" fillId="0" borderId="3" xfId="0" applyNumberFormat="1" applyFont="1" applyFill="1" applyBorder="1" applyAlignment="1"/>
    <xf numFmtId="3" fontId="22" fillId="0" borderId="6" xfId="0" applyNumberFormat="1" applyFont="1" applyBorder="1" applyAlignment="1"/>
    <xf numFmtId="3" fontId="22" fillId="0" borderId="1" xfId="0" applyNumberFormat="1" applyFont="1" applyBorder="1" applyAlignment="1"/>
    <xf numFmtId="3" fontId="9" fillId="0" borderId="6" xfId="0" applyNumberFormat="1" applyFont="1" applyBorder="1" applyAlignment="1"/>
    <xf numFmtId="3" fontId="9" fillId="0" borderId="1" xfId="0" applyNumberFormat="1" applyFont="1" applyBorder="1" applyAlignment="1"/>
    <xf numFmtId="3" fontId="9" fillId="0" borderId="3" xfId="0" applyNumberFormat="1" applyFont="1" applyBorder="1" applyAlignment="1"/>
    <xf numFmtId="3" fontId="9" fillId="0" borderId="40" xfId="0" applyNumberFormat="1" applyFont="1" applyBorder="1" applyAlignment="1"/>
    <xf numFmtId="3" fontId="9" fillId="0" borderId="41" xfId="0" applyNumberFormat="1" applyFont="1" applyBorder="1" applyAlignment="1"/>
    <xf numFmtId="0" fontId="23" fillId="0" borderId="0" xfId="0" applyFont="1"/>
    <xf numFmtId="0" fontId="26" fillId="0" borderId="0" xfId="3"/>
    <xf numFmtId="0" fontId="20" fillId="2" borderId="0" xfId="6" applyFont="1" applyFill="1" applyAlignment="1">
      <alignment horizontal="center"/>
    </xf>
    <xf numFmtId="0" fontId="21" fillId="2" borderId="0" xfId="6" applyFont="1" applyFill="1"/>
    <xf numFmtId="0" fontId="19" fillId="2" borderId="0" xfId="6" applyFont="1" applyFill="1"/>
    <xf numFmtId="0" fontId="77" fillId="2" borderId="0" xfId="6" applyFont="1" applyFill="1" applyAlignment="1">
      <alignment horizontal="center"/>
    </xf>
    <xf numFmtId="37" fontId="29" fillId="0" borderId="17" xfId="0" applyNumberFormat="1" applyFont="1" applyBorder="1" applyAlignment="1"/>
    <xf numFmtId="37" fontId="35" fillId="0" borderId="73" xfId="0" applyNumberFormat="1" applyFont="1" applyBorder="1" applyAlignment="1"/>
    <xf numFmtId="37" fontId="29" fillId="0" borderId="19" xfId="0" applyNumberFormat="1" applyFont="1" applyBorder="1" applyAlignment="1"/>
    <xf numFmtId="37" fontId="29" fillId="0" borderId="18" xfId="0" applyNumberFormat="1" applyFont="1" applyBorder="1" applyAlignment="1"/>
    <xf numFmtId="177" fontId="29" fillId="0" borderId="17" xfId="0" applyNumberFormat="1" applyFont="1" applyBorder="1" applyAlignment="1">
      <alignment horizontal="fill"/>
    </xf>
    <xf numFmtId="37" fontId="29" fillId="0" borderId="16" xfId="0" applyNumberFormat="1" applyFont="1" applyBorder="1" applyAlignment="1"/>
    <xf numFmtId="37" fontId="29" fillId="0" borderId="6" xfId="0" applyNumberFormat="1" applyFont="1" applyBorder="1" applyAlignment="1"/>
    <xf numFmtId="37" fontId="29" fillId="0" borderId="1" xfId="0" applyNumberFormat="1" applyFont="1" applyBorder="1" applyAlignment="1"/>
    <xf numFmtId="177" fontId="29" fillId="0" borderId="13" xfId="0" applyNumberFormat="1" applyFont="1" applyBorder="1" applyAlignment="1">
      <alignment vertical="center"/>
    </xf>
    <xf numFmtId="177" fontId="29" fillId="0" borderId="13" xfId="0" applyNumberFormat="1" applyFont="1" applyBorder="1" applyAlignment="1"/>
    <xf numFmtId="177" fontId="29" fillId="0" borderId="12" xfId="0" applyNumberFormat="1" applyFont="1" applyBorder="1" applyAlignment="1">
      <alignment horizontal="centerContinuous"/>
    </xf>
    <xf numFmtId="177" fontId="29" fillId="0" borderId="13" xfId="0" applyNumberFormat="1" applyFont="1" applyBorder="1" applyAlignment="1">
      <alignment horizontal="centerContinuous"/>
    </xf>
    <xf numFmtId="177" fontId="29" fillId="0" borderId="21" xfId="0" applyNumberFormat="1" applyFont="1" applyBorder="1" applyAlignment="1">
      <alignment horizontal="centerContinuous"/>
    </xf>
    <xf numFmtId="3" fontId="29" fillId="0" borderId="0" xfId="0" applyNumberFormat="1" applyFont="1" applyAlignment="1"/>
    <xf numFmtId="177" fontId="29" fillId="0" borderId="1" xfId="0" applyNumberFormat="1" applyFont="1" applyBorder="1" applyAlignment="1">
      <alignment vertical="center"/>
    </xf>
    <xf numFmtId="177" fontId="29" fillId="0" borderId="1" xfId="0" applyNumberFormat="1" applyFont="1" applyBorder="1" applyAlignment="1"/>
    <xf numFmtId="177" fontId="29" fillId="0" borderId="6" xfId="0" applyNumberFormat="1" applyFont="1" applyBorder="1" applyAlignment="1">
      <alignment horizontal="centerContinuous"/>
    </xf>
    <xf numFmtId="177" fontId="29" fillId="0" borderId="1" xfId="0" applyNumberFormat="1" applyFont="1" applyBorder="1" applyAlignment="1">
      <alignment horizontal="centerContinuous"/>
    </xf>
    <xf numFmtId="177" fontId="29" fillId="0" borderId="3" xfId="0" applyNumberFormat="1" applyFont="1" applyBorder="1" applyAlignment="1">
      <alignment horizontal="centerContinuous"/>
    </xf>
    <xf numFmtId="177" fontId="29" fillId="0" borderId="15" xfId="0" applyNumberFormat="1" applyFont="1" applyBorder="1" applyAlignment="1">
      <alignment horizontal="right"/>
    </xf>
    <xf numFmtId="177" fontId="29" fillId="0" borderId="14" xfId="0" applyNumberFormat="1" applyFont="1" applyBorder="1" applyAlignment="1">
      <alignment horizontal="center"/>
    </xf>
    <xf numFmtId="177" fontId="29" fillId="0" borderId="14" xfId="0" applyNumberFormat="1" applyFont="1" applyBorder="1" applyAlignment="1">
      <alignment horizontal="right"/>
    </xf>
    <xf numFmtId="177" fontId="29" fillId="0" borderId="14" xfId="0" applyNumberFormat="1" applyFont="1" applyBorder="1" applyAlignment="1"/>
    <xf numFmtId="177" fontId="29" fillId="0" borderId="22" xfId="0" applyNumberFormat="1" applyFont="1" applyBorder="1" applyAlignment="1">
      <alignment horizontal="right"/>
    </xf>
    <xf numFmtId="177" fontId="29" fillId="0" borderId="17" xfId="0" applyNumberFormat="1" applyFont="1" applyBorder="1" applyAlignment="1"/>
    <xf numFmtId="177" fontId="29" fillId="0" borderId="16" xfId="0" applyNumberFormat="1" applyFont="1" applyBorder="1" applyAlignment="1"/>
    <xf numFmtId="177" fontId="29" fillId="0" borderId="18" xfId="0" applyNumberFormat="1" applyFont="1" applyBorder="1" applyAlignment="1"/>
    <xf numFmtId="37" fontId="29" fillId="0" borderId="3" xfId="0" applyNumberFormat="1" applyFont="1" applyBorder="1" applyAlignment="1"/>
    <xf numFmtId="177" fontId="29" fillId="0" borderId="6" xfId="0" applyNumberFormat="1" applyFont="1" applyBorder="1" applyAlignment="1"/>
    <xf numFmtId="177" fontId="29" fillId="0" borderId="3" xfId="0" applyNumberFormat="1" applyFont="1" applyBorder="1" applyAlignment="1"/>
    <xf numFmtId="3" fontId="13" fillId="0" borderId="6" xfId="0" applyNumberFormat="1" applyFont="1" applyBorder="1" applyAlignment="1"/>
    <xf numFmtId="3" fontId="13" fillId="0" borderId="1" xfId="0" applyNumberFormat="1" applyFont="1" applyBorder="1" applyAlignment="1"/>
    <xf numFmtId="5" fontId="13" fillId="0" borderId="1" xfId="0" applyNumberFormat="1" applyFont="1" applyBorder="1" applyAlignment="1"/>
    <xf numFmtId="37" fontId="13" fillId="0" borderId="6" xfId="0" applyNumberFormat="1" applyFont="1" applyBorder="1" applyAlignment="1"/>
    <xf numFmtId="37" fontId="13" fillId="0" borderId="1" xfId="0" applyNumberFormat="1" applyFont="1" applyBorder="1" applyAlignment="1"/>
    <xf numFmtId="5" fontId="13" fillId="0" borderId="3" xfId="0" applyNumberFormat="1" applyFont="1" applyBorder="1" applyAlignment="1"/>
    <xf numFmtId="177" fontId="13" fillId="0" borderId="1" xfId="0" applyNumberFormat="1" applyFont="1" applyBorder="1" applyAlignment="1"/>
    <xf numFmtId="177" fontId="13" fillId="0" borderId="6" xfId="0" applyNumberFormat="1" applyFont="1" applyBorder="1" applyAlignment="1"/>
    <xf numFmtId="177" fontId="13" fillId="0" borderId="3" xfId="0" applyNumberFormat="1" applyFont="1" applyBorder="1" applyAlignment="1"/>
    <xf numFmtId="177" fontId="29" fillId="0" borderId="0" xfId="0" applyNumberFormat="1" applyFont="1" applyAlignment="1"/>
    <xf numFmtId="177" fontId="29" fillId="0" borderId="7" xfId="0" applyNumberFormat="1" applyFont="1" applyBorder="1" applyAlignment="1"/>
    <xf numFmtId="177" fontId="29" fillId="0" borderId="8" xfId="0" applyNumberFormat="1" applyFont="1" applyBorder="1" applyAlignment="1"/>
    <xf numFmtId="3" fontId="29" fillId="0" borderId="1" xfId="0" applyNumberFormat="1" applyFont="1" applyBorder="1" applyAlignment="1"/>
    <xf numFmtId="3" fontId="29" fillId="0" borderId="16" xfId="0" applyNumberFormat="1" applyFont="1" applyBorder="1" applyAlignment="1"/>
    <xf numFmtId="37" fontId="29" fillId="0" borderId="0" xfId="0" applyNumberFormat="1" applyFont="1" applyAlignment="1"/>
    <xf numFmtId="3" fontId="29" fillId="0" borderId="6" xfId="0" applyNumberFormat="1" applyFont="1" applyBorder="1" applyAlignment="1"/>
    <xf numFmtId="177" fontId="13" fillId="0" borderId="74" xfId="0" applyNumberFormat="1" applyFont="1" applyBorder="1" applyAlignment="1">
      <alignment horizontal="fill"/>
    </xf>
    <xf numFmtId="177" fontId="13" fillId="0" borderId="1" xfId="0" applyNumberFormat="1" applyFont="1" applyBorder="1" applyAlignment="1">
      <alignment horizontal="fill"/>
    </xf>
    <xf numFmtId="177" fontId="13" fillId="0" borderId="4" xfId="0" applyNumberFormat="1" applyFont="1" applyBorder="1" applyAlignment="1"/>
    <xf numFmtId="165" fontId="13" fillId="0" borderId="3" xfId="0" applyNumberFormat="1" applyFont="1" applyBorder="1" applyAlignment="1"/>
    <xf numFmtId="177" fontId="29" fillId="0" borderId="19" xfId="0" applyNumberFormat="1" applyFont="1" applyBorder="1" applyAlignment="1"/>
    <xf numFmtId="177" fontId="29" fillId="0" borderId="33" xfId="0" applyNumberFormat="1" applyFont="1" applyBorder="1" applyAlignment="1">
      <alignment horizontal="fill"/>
    </xf>
    <xf numFmtId="37" fontId="29" fillId="0" borderId="75" xfId="0" applyNumberFormat="1" applyFont="1" applyBorder="1" applyAlignment="1"/>
    <xf numFmtId="177" fontId="29" fillId="0" borderId="0" xfId="0" applyNumberFormat="1" applyFont="1" applyAlignment="1">
      <alignment horizontal="fill"/>
    </xf>
    <xf numFmtId="177" fontId="78" fillId="0" borderId="5" xfId="0" applyNumberFormat="1" applyFont="1" applyBorder="1" applyAlignment="1"/>
    <xf numFmtId="177" fontId="78" fillId="0" borderId="8" xfId="0" applyNumberFormat="1" applyFont="1" applyBorder="1" applyAlignment="1"/>
    <xf numFmtId="177" fontId="13" fillId="0" borderId="76" xfId="0" applyNumberFormat="1" applyFont="1" applyBorder="1" applyAlignment="1">
      <alignment horizontal="fill"/>
    </xf>
    <xf numFmtId="177" fontId="13" fillId="0" borderId="0" xfId="0" applyNumberFormat="1" applyFont="1" applyBorder="1" applyAlignment="1">
      <alignment horizontal="fill"/>
    </xf>
    <xf numFmtId="177" fontId="13" fillId="0" borderId="5" xfId="0" applyNumberFormat="1" applyFont="1" applyBorder="1" applyAlignment="1"/>
    <xf numFmtId="177" fontId="13" fillId="0" borderId="8" xfId="0" applyNumberFormat="1" applyFont="1" applyBorder="1" applyAlignment="1"/>
    <xf numFmtId="37" fontId="13" fillId="0" borderId="77" xfId="0" applyNumberFormat="1" applyFont="1" applyBorder="1" applyAlignment="1"/>
    <xf numFmtId="3" fontId="13" fillId="0" borderId="78" xfId="0" applyNumberFormat="1" applyFont="1" applyBorder="1" applyAlignment="1"/>
    <xf numFmtId="0" fontId="35" fillId="0" borderId="79" xfId="0" applyFont="1" applyBorder="1" applyAlignment="1"/>
    <xf numFmtId="177" fontId="29" fillId="0" borderId="0" xfId="0" applyNumberFormat="1" applyFont="1" applyBorder="1" applyAlignment="1">
      <alignment horizontal="fill"/>
    </xf>
    <xf numFmtId="37" fontId="13" fillId="0" borderId="19" xfId="0" applyNumberFormat="1" applyFont="1" applyBorder="1" applyAlignment="1"/>
    <xf numFmtId="177" fontId="29" fillId="0" borderId="5" xfId="0" applyNumberFormat="1" applyFont="1" applyBorder="1" applyAlignment="1"/>
    <xf numFmtId="37" fontId="29" fillId="0" borderId="20" xfId="0" applyNumberFormat="1" applyFont="1" applyBorder="1" applyAlignment="1"/>
    <xf numFmtId="37" fontId="13" fillId="0" borderId="4" xfId="0" applyNumberFormat="1" applyFont="1" applyBorder="1" applyAlignment="1"/>
    <xf numFmtId="5" fontId="13" fillId="0" borderId="4" xfId="0" applyNumberFormat="1" applyFont="1" applyBorder="1" applyAlignment="1"/>
    <xf numFmtId="177" fontId="29" fillId="0" borderId="1" xfId="0" applyNumberFormat="1" applyFont="1" applyBorder="1" applyAlignment="1">
      <alignment horizontal="fill"/>
    </xf>
    <xf numFmtId="37" fontId="29" fillId="0" borderId="4" xfId="0" applyNumberFormat="1" applyFont="1" applyBorder="1" applyAlignment="1"/>
    <xf numFmtId="177" fontId="29" fillId="0" borderId="4" xfId="0" applyNumberFormat="1" applyFont="1" applyBorder="1" applyAlignment="1"/>
    <xf numFmtId="37" fontId="29" fillId="0" borderId="80" xfId="0" applyNumberFormat="1" applyFont="1" applyBorder="1" applyAlignment="1"/>
    <xf numFmtId="0" fontId="12" fillId="0" borderId="38" xfId="4" applyFont="1" applyBorder="1"/>
    <xf numFmtId="0" fontId="27" fillId="0" borderId="2" xfId="4" applyFont="1" applyBorder="1"/>
    <xf numFmtId="37" fontId="27" fillId="0" borderId="12" xfId="4" applyNumberFormat="1" applyFont="1" applyBorder="1"/>
    <xf numFmtId="37" fontId="27" fillId="0" borderId="13" xfId="4" applyNumberFormat="1" applyFont="1" applyBorder="1"/>
    <xf numFmtId="5" fontId="27" fillId="0" borderId="13" xfId="4" applyNumberFormat="1" applyFont="1" applyBorder="1"/>
    <xf numFmtId="5" fontId="27" fillId="0" borderId="2" xfId="4" applyNumberFormat="1" applyFont="1" applyBorder="1"/>
    <xf numFmtId="0" fontId="26" fillId="0" borderId="0" xfId="4" applyFont="1"/>
    <xf numFmtId="37" fontId="12" fillId="0" borderId="32" xfId="0" applyNumberFormat="1" applyFont="1" applyBorder="1"/>
    <xf numFmtId="37" fontId="12" fillId="0" borderId="40" xfId="0" applyNumberFormat="1" applyFont="1" applyBorder="1"/>
    <xf numFmtId="37" fontId="12" fillId="0" borderId="41" xfId="0" applyNumberFormat="1" applyFont="1" applyBorder="1"/>
    <xf numFmtId="37" fontId="12" fillId="0" borderId="20" xfId="0" applyNumberFormat="1" applyFont="1" applyBorder="1"/>
    <xf numFmtId="0" fontId="26" fillId="0" borderId="20" xfId="4" applyFont="1" applyBorder="1"/>
    <xf numFmtId="37" fontId="12" fillId="0" borderId="6" xfId="0" applyNumberFormat="1" applyFont="1" applyBorder="1"/>
    <xf numFmtId="37" fontId="12" fillId="0" borderId="1" xfId="0" applyNumberFormat="1" applyFont="1" applyBorder="1"/>
    <xf numFmtId="37" fontId="12" fillId="0" borderId="3" xfId="0" applyNumberFormat="1" applyFont="1" applyBorder="1"/>
    <xf numFmtId="0" fontId="26" fillId="0" borderId="13" xfId="4" applyFont="1" applyBorder="1"/>
    <xf numFmtId="37" fontId="27" fillId="0" borderId="29" xfId="5" applyNumberFormat="1" applyFont="1" applyBorder="1" applyAlignment="1">
      <alignment horizontal="right"/>
    </xf>
    <xf numFmtId="5" fontId="27" fillId="0" borderId="9" xfId="2" applyNumberFormat="1" applyFont="1" applyBorder="1" applyAlignment="1">
      <alignment horizontal="right"/>
    </xf>
    <xf numFmtId="0" fontId="27" fillId="0" borderId="31" xfId="5" applyFont="1" applyBorder="1" applyAlignment="1">
      <alignment horizontal="right"/>
    </xf>
    <xf numFmtId="0" fontId="53" fillId="0" borderId="0" xfId="0" applyFont="1" applyBorder="1" applyAlignment="1">
      <alignment wrapText="1"/>
    </xf>
    <xf numFmtId="0" fontId="46" fillId="0" borderId="0" xfId="0" applyFont="1" applyBorder="1" applyAlignment="1">
      <alignment horizontal="center"/>
    </xf>
    <xf numFmtId="38" fontId="40" fillId="0" borderId="0" xfId="0" applyNumberFormat="1" applyFont="1" applyBorder="1"/>
    <xf numFmtId="38" fontId="40" fillId="0" borderId="1" xfId="0" applyNumberFormat="1" applyFont="1" applyBorder="1"/>
    <xf numFmtId="38" fontId="40" fillId="0" borderId="0" xfId="0" applyNumberFormat="1" applyFont="1"/>
    <xf numFmtId="177" fontId="2" fillId="0" borderId="1" xfId="0" applyNumberFormat="1" applyFont="1" applyFill="1" applyBorder="1" applyAlignment="1"/>
    <xf numFmtId="37" fontId="2" fillId="0" borderId="16" xfId="0" applyNumberFormat="1" applyFont="1" applyFill="1" applyBorder="1" applyAlignment="1"/>
    <xf numFmtId="37" fontId="2" fillId="0" borderId="17" xfId="0" applyNumberFormat="1" applyFont="1" applyFill="1" applyBorder="1" applyAlignment="1"/>
    <xf numFmtId="177" fontId="3" fillId="0" borderId="0" xfId="0" applyNumberFormat="1" applyFont="1" applyAlignment="1">
      <alignment horizontal="left"/>
    </xf>
    <xf numFmtId="37" fontId="31" fillId="2" borderId="12" xfId="0" applyNumberFormat="1" applyFont="1" applyFill="1" applyBorder="1" applyAlignment="1"/>
    <xf numFmtId="37" fontId="31" fillId="2" borderId="7" xfId="0" applyNumberFormat="1" applyFont="1" applyFill="1" applyBorder="1" applyAlignment="1"/>
    <xf numFmtId="37" fontId="31" fillId="2" borderId="81" xfId="0" applyNumberFormat="1" applyFont="1" applyFill="1" applyBorder="1" applyAlignment="1"/>
    <xf numFmtId="206" fontId="32" fillId="2" borderId="82" xfId="0" applyNumberFormat="1" applyFont="1" applyFill="1" applyBorder="1" applyAlignment="1"/>
    <xf numFmtId="5" fontId="32" fillId="2" borderId="83" xfId="0" applyNumberFormat="1" applyFont="1" applyFill="1" applyBorder="1" applyAlignment="1"/>
    <xf numFmtId="37" fontId="31" fillId="2" borderId="84" xfId="0" applyNumberFormat="1" applyFont="1" applyFill="1" applyBorder="1" applyAlignment="1"/>
    <xf numFmtId="37" fontId="31" fillId="2" borderId="21" xfId="0" applyNumberFormat="1" applyFont="1" applyFill="1" applyBorder="1" applyAlignment="1"/>
    <xf numFmtId="0" fontId="9" fillId="2" borderId="0" xfId="6" applyFont="1" applyFill="1" applyAlignment="1">
      <alignment wrapText="1"/>
    </xf>
    <xf numFmtId="37" fontId="11" fillId="0" borderId="17" xfId="0" applyNumberFormat="1" applyFont="1" applyFill="1" applyBorder="1" applyAlignment="1"/>
    <xf numFmtId="37" fontId="10" fillId="0" borderId="0" xfId="0" applyNumberFormat="1" applyFont="1" applyFill="1" applyBorder="1" applyAlignment="1"/>
    <xf numFmtId="37" fontId="10" fillId="0" borderId="40" xfId="0" applyNumberFormat="1" applyFont="1" applyFill="1" applyBorder="1" applyAlignment="1"/>
    <xf numFmtId="0" fontId="9" fillId="2" borderId="0" xfId="6" applyFont="1" applyFill="1" applyBorder="1" applyAlignment="1">
      <alignment wrapText="1"/>
    </xf>
    <xf numFmtId="37" fontId="10" fillId="0" borderId="16" xfId="0" applyNumberFormat="1" applyFont="1" applyFill="1" applyBorder="1" applyAlignment="1">
      <alignment horizontal="right"/>
    </xf>
    <xf numFmtId="177" fontId="31" fillId="0" borderId="16" xfId="0" applyNumberFormat="1" applyFont="1" applyFill="1" applyBorder="1" applyAlignment="1"/>
    <xf numFmtId="206" fontId="31" fillId="2" borderId="17" xfId="0" applyNumberFormat="1" applyFont="1" applyFill="1" applyBorder="1" applyAlignment="1"/>
    <xf numFmtId="206" fontId="31" fillId="2" borderId="16" xfId="0" applyNumberFormat="1" applyFont="1" applyFill="1" applyBorder="1" applyAlignment="1"/>
    <xf numFmtId="177" fontId="31" fillId="0" borderId="85" xfId="0" applyNumberFormat="1" applyFont="1" applyFill="1" applyBorder="1" applyAlignment="1"/>
    <xf numFmtId="206" fontId="31" fillId="2" borderId="1" xfId="0" applyNumberFormat="1" applyFont="1" applyFill="1" applyBorder="1" applyAlignment="1"/>
    <xf numFmtId="206" fontId="31" fillId="2" borderId="6" xfId="0" applyNumberFormat="1" applyFont="1" applyFill="1" applyBorder="1" applyAlignment="1"/>
    <xf numFmtId="206" fontId="32" fillId="2" borderId="32" xfId="0" applyNumberFormat="1" applyFont="1" applyFill="1" applyBorder="1" applyAlignment="1"/>
    <xf numFmtId="206" fontId="31" fillId="2" borderId="40" xfId="0" applyNumberFormat="1" applyFont="1" applyFill="1" applyBorder="1" applyAlignment="1"/>
    <xf numFmtId="177" fontId="31" fillId="2" borderId="16" xfId="0" applyNumberFormat="1" applyFont="1" applyFill="1" applyBorder="1" applyAlignment="1"/>
    <xf numFmtId="210" fontId="32" fillId="0" borderId="17" xfId="0" applyNumberFormat="1" applyFont="1" applyFill="1" applyBorder="1" applyAlignment="1"/>
    <xf numFmtId="165" fontId="31" fillId="2" borderId="16" xfId="0" applyNumberFormat="1" applyFont="1" applyFill="1" applyBorder="1" applyAlignment="1"/>
    <xf numFmtId="177" fontId="31" fillId="2" borderId="16" xfId="0" applyNumberFormat="1" applyFont="1" applyFill="1" applyBorder="1" applyAlignment="1">
      <alignment horizontal="right"/>
    </xf>
    <xf numFmtId="2" fontId="31" fillId="2" borderId="35" xfId="0" applyNumberFormat="1" applyFont="1" applyFill="1" applyBorder="1" applyAlignment="1">
      <alignment horizontal="right"/>
    </xf>
    <xf numFmtId="219" fontId="32" fillId="0" borderId="70" xfId="0" applyNumberFormat="1" applyFont="1" applyFill="1" applyBorder="1" applyAlignment="1"/>
    <xf numFmtId="206" fontId="31" fillId="2" borderId="35" xfId="0" applyNumberFormat="1" applyFont="1" applyFill="1" applyBorder="1" applyAlignment="1"/>
    <xf numFmtId="177" fontId="29" fillId="0" borderId="17" xfId="0" applyNumberFormat="1" applyFont="1" applyFill="1" applyBorder="1" applyAlignment="1"/>
    <xf numFmtId="177" fontId="29" fillId="0" borderId="1" xfId="0" applyNumberFormat="1" applyFont="1" applyFill="1" applyBorder="1" applyAlignment="1"/>
    <xf numFmtId="3" fontId="29" fillId="0" borderId="16" xfId="0" applyNumberFormat="1" applyFont="1" applyFill="1" applyBorder="1" applyAlignment="1"/>
    <xf numFmtId="37" fontId="29" fillId="0" borderId="17" xfId="0" applyNumberFormat="1" applyFont="1" applyFill="1" applyBorder="1" applyAlignment="1"/>
    <xf numFmtId="37" fontId="29" fillId="0" borderId="16" xfId="0" applyNumberFormat="1" applyFont="1" applyFill="1" applyBorder="1" applyAlignment="1"/>
    <xf numFmtId="3" fontId="29" fillId="0" borderId="6" xfId="0" applyNumberFormat="1" applyFont="1" applyFill="1" applyBorder="1" applyAlignment="1"/>
    <xf numFmtId="37" fontId="29" fillId="0" borderId="1" xfId="0" applyNumberFormat="1" applyFont="1" applyFill="1" applyBorder="1" applyAlignment="1"/>
    <xf numFmtId="37" fontId="29" fillId="0" borderId="6" xfId="0" applyNumberFormat="1" applyFont="1" applyFill="1" applyBorder="1" applyAlignment="1"/>
    <xf numFmtId="37" fontId="12" fillId="0" borderId="18" xfId="0" applyNumberFormat="1" applyFont="1" applyFill="1" applyBorder="1"/>
    <xf numFmtId="37" fontId="12" fillId="0" borderId="19" xfId="0" applyNumberFormat="1" applyFont="1" applyFill="1" applyBorder="1"/>
    <xf numFmtId="165" fontId="9" fillId="0" borderId="16" xfId="0" applyNumberFormat="1" applyFont="1" applyFill="1" applyBorder="1" applyAlignment="1"/>
    <xf numFmtId="206" fontId="31" fillId="0" borderId="35" xfId="0" applyNumberFormat="1" applyFont="1" applyFill="1" applyBorder="1" applyAlignment="1"/>
    <xf numFmtId="219" fontId="22" fillId="0" borderId="70" xfId="0" applyNumberFormat="1" applyFont="1" applyFill="1" applyBorder="1" applyAlignment="1"/>
    <xf numFmtId="37" fontId="11" fillId="0" borderId="16" xfId="0" applyNumberFormat="1" applyFont="1" applyFill="1" applyBorder="1" applyAlignment="1"/>
    <xf numFmtId="0" fontId="12" fillId="0" borderId="1" xfId="5" applyFont="1" applyFill="1" applyBorder="1" applyAlignment="1"/>
    <xf numFmtId="0" fontId="51" fillId="0" borderId="0" xfId="0" applyFont="1" applyBorder="1" applyAlignment="1">
      <alignment wrapText="1"/>
    </xf>
    <xf numFmtId="0" fontId="56" fillId="0" borderId="0" xfId="0" applyFont="1" applyBorder="1" applyAlignment="1">
      <alignment wrapText="1"/>
    </xf>
    <xf numFmtId="37" fontId="13" fillId="0" borderId="73" xfId="0" applyNumberFormat="1" applyFont="1" applyBorder="1" applyAlignment="1"/>
    <xf numFmtId="37" fontId="29" fillId="0" borderId="86" xfId="0" applyNumberFormat="1" applyFont="1" applyBorder="1" applyAlignment="1"/>
    <xf numFmtId="37" fontId="29" fillId="0" borderId="87" xfId="0" applyNumberFormat="1" applyFont="1" applyBorder="1" applyAlignment="1"/>
    <xf numFmtId="0" fontId="22" fillId="2" borderId="0" xfId="6" applyFont="1" applyFill="1" applyAlignment="1">
      <alignment horizontal="left" wrapText="1"/>
    </xf>
    <xf numFmtId="0" fontId="22" fillId="2" borderId="0" xfId="6" applyFont="1" applyFill="1" applyBorder="1" applyAlignment="1">
      <alignment horizontal="left" wrapText="1"/>
    </xf>
    <xf numFmtId="5" fontId="33" fillId="0" borderId="41" xfId="0" applyNumberFormat="1" applyFont="1" applyBorder="1" applyAlignment="1"/>
    <xf numFmtId="3" fontId="22" fillId="0" borderId="1" xfId="0" applyNumberFormat="1" applyFont="1" applyFill="1" applyBorder="1" applyAlignment="1"/>
    <xf numFmtId="165" fontId="22" fillId="0" borderId="3" xfId="0" applyNumberFormat="1" applyFont="1" applyFill="1" applyBorder="1" applyAlignment="1"/>
    <xf numFmtId="3" fontId="61" fillId="0" borderId="0" xfId="0" applyNumberFormat="1" applyFont="1" applyAlignment="1"/>
    <xf numFmtId="3" fontId="61" fillId="0" borderId="0" xfId="0" applyNumberFormat="1" applyFont="1"/>
    <xf numFmtId="3" fontId="61" fillId="0" borderId="0" xfId="0" applyNumberFormat="1" applyFont="1" applyBorder="1" applyAlignment="1"/>
    <xf numFmtId="3" fontId="9" fillId="0" borderId="0" xfId="0" applyNumberFormat="1" applyFont="1" applyFill="1" applyAlignment="1"/>
    <xf numFmtId="0" fontId="62" fillId="0" borderId="0" xfId="0" applyFont="1" applyBorder="1" applyAlignment="1"/>
    <xf numFmtId="0" fontId="71" fillId="0" borderId="0" xfId="0" applyFont="1" applyBorder="1" applyAlignment="1"/>
    <xf numFmtId="3" fontId="29" fillId="0" borderId="85" xfId="0" applyNumberFormat="1" applyFont="1" applyBorder="1" applyAlignment="1">
      <alignment horizontal="left" indent="4"/>
    </xf>
    <xf numFmtId="0" fontId="35" fillId="0" borderId="88" xfId="0" applyFont="1" applyBorder="1" applyAlignment="1">
      <alignment horizontal="left" indent="4"/>
    </xf>
    <xf numFmtId="0" fontId="29" fillId="0" borderId="85" xfId="0" applyFont="1" applyBorder="1" applyAlignment="1">
      <alignment horizontal="left" indent="4"/>
    </xf>
    <xf numFmtId="0" fontId="29" fillId="0" borderId="88" xfId="0" applyFont="1" applyBorder="1" applyAlignment="1">
      <alignment horizontal="left" indent="4"/>
    </xf>
    <xf numFmtId="37" fontId="29" fillId="0" borderId="79" xfId="0" applyNumberFormat="1" applyFont="1" applyBorder="1" applyAlignment="1"/>
    <xf numFmtId="37" fontId="29" fillId="0" borderId="17" xfId="0" applyNumberFormat="1" applyFont="1" applyBorder="1" applyAlignment="1"/>
    <xf numFmtId="37" fontId="29" fillId="0" borderId="78" xfId="0" applyNumberFormat="1" applyFont="1" applyBorder="1" applyAlignment="1"/>
    <xf numFmtId="37" fontId="35" fillId="0" borderId="16" xfId="0" applyNumberFormat="1" applyFont="1" applyBorder="1" applyAlignment="1"/>
    <xf numFmtId="37" fontId="29" fillId="0" borderId="93" xfId="0" applyNumberFormat="1" applyFont="1" applyBorder="1" applyAlignment="1"/>
    <xf numFmtId="37" fontId="35" fillId="0" borderId="18" xfId="0" applyNumberFormat="1" applyFont="1" applyBorder="1" applyAlignment="1"/>
    <xf numFmtId="37" fontId="35" fillId="0" borderId="17" xfId="0" applyNumberFormat="1" applyFont="1" applyBorder="1" applyAlignment="1"/>
    <xf numFmtId="3" fontId="29" fillId="0" borderId="13" xfId="0" applyNumberFormat="1" applyFont="1" applyBorder="1" applyAlignment="1"/>
    <xf numFmtId="0" fontId="35" fillId="0" borderId="1" xfId="0" applyFont="1" applyBorder="1" applyAlignment="1"/>
    <xf numFmtId="3" fontId="29" fillId="0" borderId="12" xfId="0" applyNumberFormat="1" applyFont="1" applyBorder="1" applyAlignment="1"/>
    <xf numFmtId="0" fontId="35" fillId="0" borderId="6" xfId="0" applyFont="1" applyBorder="1" applyAlignment="1"/>
    <xf numFmtId="3" fontId="29" fillId="0" borderId="21" xfId="0" applyNumberFormat="1" applyFont="1" applyBorder="1" applyAlignment="1"/>
    <xf numFmtId="0" fontId="35" fillId="0" borderId="3" xfId="0" applyFont="1" applyBorder="1" applyAlignment="1"/>
    <xf numFmtId="3" fontId="23" fillId="0" borderId="0" xfId="0" applyNumberFormat="1" applyFont="1" applyAlignment="1"/>
    <xf numFmtId="0" fontId="75" fillId="0" borderId="0" xfId="0" applyFont="1" applyAlignment="1"/>
    <xf numFmtId="3" fontId="13" fillId="0" borderId="103" xfId="0" applyNumberFormat="1" applyFont="1" applyBorder="1" applyAlignment="1"/>
    <xf numFmtId="0" fontId="35" fillId="0" borderId="74" xfId="0" applyFont="1" applyBorder="1" applyAlignment="1"/>
    <xf numFmtId="3" fontId="61" fillId="0" borderId="0" xfId="0" applyNumberFormat="1" applyFont="1" applyAlignment="1">
      <alignment horizontal="center"/>
    </xf>
    <xf numFmtId="0" fontId="57" fillId="0" borderId="0" xfId="0" applyFont="1" applyBorder="1" applyAlignment="1">
      <alignment horizontal="center"/>
    </xf>
    <xf numFmtId="3" fontId="41" fillId="0" borderId="0" xfId="0" applyNumberFormat="1" applyFont="1" applyAlignment="1">
      <alignment horizontal="center"/>
    </xf>
    <xf numFmtId="3" fontId="41" fillId="0" borderId="0" xfId="0" applyNumberFormat="1" applyFont="1" applyBorder="1" applyAlignment="1">
      <alignment horizontal="center"/>
    </xf>
    <xf numFmtId="3" fontId="42" fillId="0" borderId="0" xfId="0" applyNumberFormat="1" applyFont="1" applyAlignment="1">
      <alignment horizontal="center"/>
    </xf>
    <xf numFmtId="0" fontId="0" fillId="0" borderId="0" xfId="0" applyBorder="1" applyAlignment="1">
      <alignment horizontal="center"/>
    </xf>
    <xf numFmtId="0" fontId="0" fillId="0" borderId="0" xfId="0" applyAlignment="1">
      <alignment horizontal="center"/>
    </xf>
    <xf numFmtId="3" fontId="13" fillId="0" borderId="104" xfId="0" applyNumberFormat="1" applyFont="1" applyBorder="1" applyAlignment="1">
      <alignment horizontal="left" indent="2"/>
    </xf>
    <xf numFmtId="0" fontId="35" fillId="0" borderId="33" xfId="0" applyFont="1" applyBorder="1" applyAlignment="1">
      <alignment horizontal="left" indent="2"/>
    </xf>
    <xf numFmtId="3" fontId="29" fillId="0" borderId="105" xfId="0" applyNumberFormat="1" applyFont="1" applyFill="1" applyBorder="1" applyAlignment="1"/>
    <xf numFmtId="0" fontId="35" fillId="0" borderId="76" xfId="0" applyFont="1" applyFill="1" applyBorder="1" applyAlignment="1"/>
    <xf numFmtId="3" fontId="40" fillId="0" borderId="80" xfId="0" applyNumberFormat="1" applyFont="1" applyBorder="1" applyAlignment="1"/>
    <xf numFmtId="3" fontId="40" fillId="0" borderId="101" xfId="0" applyNumberFormat="1" applyFont="1" applyBorder="1" applyAlignment="1"/>
    <xf numFmtId="3" fontId="40" fillId="0" borderId="88" xfId="0" applyNumberFormat="1" applyFont="1" applyBorder="1" applyAlignment="1"/>
    <xf numFmtId="3" fontId="40" fillId="0" borderId="89" xfId="0" applyNumberFormat="1" applyFont="1" applyBorder="1" applyAlignment="1"/>
    <xf numFmtId="3" fontId="29" fillId="0" borderId="102" xfId="0" applyNumberFormat="1" applyFont="1" applyBorder="1" applyAlignment="1">
      <alignment horizontal="left" indent="4"/>
    </xf>
    <xf numFmtId="0" fontId="35" fillId="0" borderId="80" xfId="0" applyFont="1" applyBorder="1" applyAlignment="1">
      <alignment horizontal="left" indent="4"/>
    </xf>
    <xf numFmtId="0" fontId="35" fillId="0" borderId="101" xfId="0" applyFont="1" applyBorder="1" applyAlignment="1">
      <alignment horizontal="left" indent="4"/>
    </xf>
    <xf numFmtId="3" fontId="29" fillId="0" borderId="32" xfId="0" applyNumberFormat="1" applyFont="1" applyBorder="1" applyAlignment="1">
      <alignment horizontal="left" indent="2"/>
    </xf>
    <xf numFmtId="0" fontId="35" fillId="0" borderId="40" xfId="0" applyFont="1" applyBorder="1" applyAlignment="1">
      <alignment horizontal="left" indent="2"/>
    </xf>
    <xf numFmtId="0" fontId="35" fillId="0" borderId="41" xfId="0" applyFont="1" applyBorder="1" applyAlignment="1">
      <alignment horizontal="left" indent="2"/>
    </xf>
    <xf numFmtId="3" fontId="29" fillId="0" borderId="85" xfId="0" applyNumberFormat="1" applyFont="1" applyBorder="1" applyAlignment="1">
      <alignment horizontal="left" indent="2"/>
    </xf>
    <xf numFmtId="0" fontId="35" fillId="0" borderId="88" xfId="0" applyFont="1" applyBorder="1" applyAlignment="1">
      <alignment horizontal="left" indent="2"/>
    </xf>
    <xf numFmtId="0" fontId="35" fillId="0" borderId="89" xfId="0" applyFont="1" applyBorder="1" applyAlignment="1">
      <alignment horizontal="left" indent="2"/>
    </xf>
    <xf numFmtId="177" fontId="22" fillId="0" borderId="32" xfId="0" applyNumberFormat="1" applyFont="1" applyBorder="1" applyAlignment="1">
      <alignment horizontal="center"/>
    </xf>
    <xf numFmtId="177" fontId="22" fillId="0" borderId="40" xfId="0" applyNumberFormat="1" applyFont="1" applyBorder="1" applyAlignment="1">
      <alignment horizontal="center"/>
    </xf>
    <xf numFmtId="177" fontId="22" fillId="0" borderId="41" xfId="0" applyNumberFormat="1" applyFont="1" applyBorder="1" applyAlignment="1">
      <alignment horizontal="center"/>
    </xf>
    <xf numFmtId="3" fontId="29" fillId="0" borderId="99" xfId="0" applyNumberFormat="1" applyFont="1" applyBorder="1" applyAlignment="1"/>
    <xf numFmtId="0" fontId="35" fillId="0" borderId="100" xfId="0" applyFont="1" applyBorder="1" applyAlignment="1"/>
    <xf numFmtId="3" fontId="40" fillId="0" borderId="95" xfId="0" applyNumberFormat="1" applyFont="1" applyBorder="1" applyAlignment="1"/>
    <xf numFmtId="3" fontId="40" fillId="0" borderId="96" xfId="0" applyNumberFormat="1" applyFont="1" applyBorder="1" applyAlignment="1"/>
    <xf numFmtId="3" fontId="29" fillId="0" borderId="78" xfId="0" applyNumberFormat="1" applyFont="1" applyBorder="1" applyAlignment="1"/>
    <xf numFmtId="0" fontId="35" fillId="0" borderId="16" xfId="0" applyFont="1" applyBorder="1" applyAlignment="1"/>
    <xf numFmtId="3" fontId="13" fillId="0" borderId="97" xfId="0" applyNumberFormat="1" applyFont="1" applyBorder="1" applyAlignment="1">
      <alignment horizontal="left" indent="2"/>
    </xf>
    <xf numFmtId="0" fontId="35" fillId="0" borderId="98" xfId="0" applyFont="1" applyBorder="1" applyAlignment="1">
      <alignment horizontal="left" indent="2"/>
    </xf>
    <xf numFmtId="3" fontId="29" fillId="0" borderId="90" xfId="0" applyNumberFormat="1" applyFont="1" applyBorder="1" applyAlignment="1"/>
    <xf numFmtId="3" fontId="29" fillId="0" borderId="91" xfId="0" applyNumberFormat="1" applyFont="1" applyBorder="1" applyAlignment="1"/>
    <xf numFmtId="3" fontId="29" fillId="0" borderId="16" xfId="0" applyNumberFormat="1" applyFont="1" applyBorder="1" applyAlignment="1">
      <alignment horizontal="left" indent="4"/>
    </xf>
    <xf numFmtId="0" fontId="35" fillId="0" borderId="17" xfId="0" applyFont="1" applyBorder="1" applyAlignment="1">
      <alignment horizontal="left" indent="4"/>
    </xf>
    <xf numFmtId="3" fontId="29" fillId="0" borderId="85" xfId="0" applyNumberFormat="1" applyFont="1" applyBorder="1" applyAlignment="1"/>
    <xf numFmtId="0" fontId="35" fillId="0" borderId="88" xfId="0" applyFont="1" applyBorder="1" applyAlignment="1"/>
    <xf numFmtId="3" fontId="29" fillId="0" borderId="85" xfId="0" applyNumberFormat="1" applyFont="1" applyFill="1" applyBorder="1" applyAlignment="1">
      <alignment horizontal="left" indent="4"/>
    </xf>
    <xf numFmtId="3" fontId="29" fillId="0" borderId="32" xfId="0" applyNumberFormat="1" applyFont="1" applyBorder="1" applyAlignment="1"/>
    <xf numFmtId="0" fontId="35" fillId="0" borderId="40" xfId="0" applyFont="1" applyBorder="1" applyAlignment="1"/>
    <xf numFmtId="3" fontId="13" fillId="0" borderId="32" xfId="0" applyNumberFormat="1" applyFont="1" applyBorder="1" applyAlignment="1"/>
    <xf numFmtId="0" fontId="29" fillId="0" borderId="85" xfId="0" applyFont="1" applyBorder="1" applyAlignment="1">
      <alignment horizontal="left" indent="2"/>
    </xf>
    <xf numFmtId="0" fontId="29" fillId="0" borderId="88" xfId="0" applyFont="1" applyBorder="1" applyAlignment="1">
      <alignment horizontal="left" indent="2"/>
    </xf>
    <xf numFmtId="177" fontId="22" fillId="0" borderId="2" xfId="0" applyNumberFormat="1" applyFont="1" applyBorder="1" applyAlignment="1">
      <alignment horizontal="right"/>
    </xf>
    <xf numFmtId="0" fontId="0" fillId="0" borderId="23" xfId="0" applyBorder="1" applyAlignment="1"/>
    <xf numFmtId="177" fontId="22" fillId="0" borderId="2" xfId="0" applyNumberFormat="1" applyFont="1" applyBorder="1" applyAlignment="1">
      <alignment horizontal="center"/>
    </xf>
    <xf numFmtId="177" fontId="22" fillId="0" borderId="2" xfId="0" applyNumberFormat="1" applyFont="1" applyBorder="1" applyAlignment="1">
      <alignment horizontal="center" wrapText="1"/>
    </xf>
    <xf numFmtId="0" fontId="0" fillId="0" borderId="23" xfId="0" applyBorder="1" applyAlignment="1">
      <alignment horizontal="center" wrapText="1"/>
    </xf>
    <xf numFmtId="0" fontId="35" fillId="0" borderId="89" xfId="0" applyFont="1" applyBorder="1" applyAlignment="1">
      <alignment horizontal="left" indent="4"/>
    </xf>
    <xf numFmtId="3" fontId="13" fillId="0" borderId="12" xfId="0" applyNumberFormat="1" applyFont="1" applyBorder="1" applyAlignment="1"/>
    <xf numFmtId="0" fontId="35" fillId="0" borderId="13" xfId="0" applyFont="1" applyBorder="1" applyAlignment="1"/>
    <xf numFmtId="0" fontId="35" fillId="0" borderId="21" xfId="0" applyFont="1" applyBorder="1" applyAlignment="1"/>
    <xf numFmtId="0" fontId="35" fillId="0" borderId="7" xfId="0" applyFont="1" applyBorder="1" applyAlignment="1"/>
    <xf numFmtId="0" fontId="35" fillId="0" borderId="0" xfId="0" applyFont="1" applyBorder="1" applyAlignment="1"/>
    <xf numFmtId="0" fontId="35" fillId="0" borderId="8" xfId="0" applyFont="1" applyBorder="1" applyAlignment="1"/>
    <xf numFmtId="0" fontId="35" fillId="0" borderId="15" xfId="0" applyFont="1" applyBorder="1" applyAlignment="1"/>
    <xf numFmtId="0" fontId="35" fillId="0" borderId="14" xfId="0" applyFont="1" applyBorder="1" applyAlignment="1"/>
    <xf numFmtId="0" fontId="35" fillId="0" borderId="22" xfId="0" applyFont="1" applyBorder="1" applyAlignment="1"/>
    <xf numFmtId="3" fontId="13" fillId="0" borderId="6" xfId="0" applyNumberFormat="1" applyFont="1" applyBorder="1" applyAlignment="1">
      <alignment horizontal="left" indent="4"/>
    </xf>
    <xf numFmtId="0" fontId="35" fillId="0" borderId="1" xfId="0" applyFont="1" applyBorder="1" applyAlignment="1">
      <alignment horizontal="left" indent="4"/>
    </xf>
    <xf numFmtId="0" fontId="35" fillId="0" borderId="3" xfId="0" applyFont="1" applyBorder="1" applyAlignment="1">
      <alignment horizontal="left" indent="4"/>
    </xf>
    <xf numFmtId="3" fontId="29" fillId="0" borderId="90" xfId="0" applyNumberFormat="1" applyFont="1" applyBorder="1" applyAlignment="1">
      <alignment horizontal="left" indent="2"/>
    </xf>
    <xf numFmtId="0" fontId="35" fillId="0" borderId="91" xfId="0" applyFont="1" applyBorder="1" applyAlignment="1">
      <alignment horizontal="left" indent="2"/>
    </xf>
    <xf numFmtId="0" fontId="35" fillId="0" borderId="92" xfId="0" applyFont="1" applyBorder="1" applyAlignment="1">
      <alignment horizontal="left" indent="2"/>
    </xf>
    <xf numFmtId="3" fontId="29" fillId="0" borderId="78" xfId="0" applyNumberFormat="1" applyFont="1" applyBorder="1" applyAlignment="1">
      <alignment horizontal="left" indent="2"/>
    </xf>
    <xf numFmtId="0" fontId="35" fillId="0" borderId="79" xfId="0" applyFont="1" applyBorder="1" applyAlignment="1">
      <alignment horizontal="left" indent="2"/>
    </xf>
    <xf numFmtId="0" fontId="35" fillId="0" borderId="93" xfId="0" applyFont="1" applyBorder="1" applyAlignment="1">
      <alignment horizontal="left" indent="2"/>
    </xf>
    <xf numFmtId="0" fontId="35" fillId="0" borderId="16" xfId="0" applyFont="1" applyBorder="1" applyAlignment="1">
      <alignment horizontal="left" indent="2"/>
    </xf>
    <xf numFmtId="0" fontId="35" fillId="0" borderId="17" xfId="0" applyFont="1" applyBorder="1" applyAlignment="1">
      <alignment horizontal="left" indent="2"/>
    </xf>
    <xf numFmtId="0" fontId="35" fillId="0" borderId="18" xfId="0" applyFont="1" applyBorder="1" applyAlignment="1">
      <alignment horizontal="left" indent="2"/>
    </xf>
    <xf numFmtId="3" fontId="29" fillId="0" borderId="94" xfId="0" applyNumberFormat="1" applyFont="1" applyBorder="1" applyAlignment="1">
      <alignment horizontal="left" indent="2"/>
    </xf>
    <xf numFmtId="0" fontId="35" fillId="0" borderId="95" xfId="0" applyFont="1" applyBorder="1" applyAlignment="1">
      <alignment horizontal="left" indent="2"/>
    </xf>
    <xf numFmtId="0" fontId="35" fillId="0" borderId="96" xfId="0" applyFont="1" applyBorder="1" applyAlignment="1">
      <alignment horizontal="left" indent="2"/>
    </xf>
    <xf numFmtId="177" fontId="29" fillId="0" borderId="12" xfId="0" applyNumberFormat="1" applyFont="1" applyBorder="1" applyAlignment="1">
      <alignment horizontal="center" vertical="center" wrapText="1"/>
    </xf>
    <xf numFmtId="0" fontId="35" fillId="0" borderId="13" xfId="0" applyFont="1" applyBorder="1" applyAlignment="1">
      <alignment vertical="center" wrapText="1"/>
    </xf>
    <xf numFmtId="0" fontId="35" fillId="0" borderId="6" xfId="0" applyFont="1" applyBorder="1" applyAlignment="1">
      <alignment vertical="center" wrapText="1"/>
    </xf>
    <xf numFmtId="0" fontId="35" fillId="0" borderId="1" xfId="0" applyFont="1" applyBorder="1" applyAlignment="1">
      <alignment vertical="center" wrapText="1"/>
    </xf>
    <xf numFmtId="0" fontId="35" fillId="0" borderId="1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 xfId="0" applyFont="1" applyBorder="1" applyAlignment="1">
      <alignment horizontal="center" vertical="center" wrapText="1"/>
    </xf>
    <xf numFmtId="3" fontId="29" fillId="0" borderId="12" xfId="0" applyNumberFormat="1" applyFont="1" applyBorder="1" applyAlignment="1">
      <alignment horizontal="left" wrapText="1" indent="1"/>
    </xf>
    <xf numFmtId="0" fontId="35" fillId="0" borderId="13" xfId="0" applyFont="1" applyBorder="1" applyAlignment="1">
      <alignment horizontal="left" wrapText="1" indent="1"/>
    </xf>
    <xf numFmtId="0" fontId="35" fillId="0" borderId="21" xfId="0" applyFont="1" applyBorder="1" applyAlignment="1">
      <alignment horizontal="left" wrapText="1" indent="1"/>
    </xf>
    <xf numFmtId="0" fontId="35" fillId="0" borderId="6" xfId="0" applyFont="1" applyBorder="1" applyAlignment="1">
      <alignment horizontal="left" wrapText="1" indent="1"/>
    </xf>
    <xf numFmtId="0" fontId="35" fillId="0" borderId="1" xfId="0" applyFont="1" applyBorder="1" applyAlignment="1">
      <alignment horizontal="left" wrapText="1" indent="1"/>
    </xf>
    <xf numFmtId="0" fontId="35" fillId="0" borderId="3" xfId="0" applyFont="1" applyBorder="1" applyAlignment="1">
      <alignment horizontal="left" wrapText="1" indent="1"/>
    </xf>
    <xf numFmtId="177" fontId="29" fillId="0" borderId="12" xfId="0" applyNumberFormat="1" applyFont="1" applyBorder="1" applyAlignment="1">
      <alignment horizontal="center" vertical="center"/>
    </xf>
    <xf numFmtId="0" fontId="35" fillId="0" borderId="13" xfId="0" applyFont="1" applyBorder="1" applyAlignment="1">
      <alignment vertical="center"/>
    </xf>
    <xf numFmtId="0" fontId="35" fillId="0" borderId="21" xfId="0" applyFont="1" applyBorder="1" applyAlignment="1">
      <alignment vertical="center"/>
    </xf>
    <xf numFmtId="0" fontId="35" fillId="0" borderId="6" xfId="0" applyFont="1" applyBorder="1" applyAlignment="1">
      <alignment vertical="center"/>
    </xf>
    <xf numFmtId="0" fontId="35" fillId="0" borderId="1" xfId="0" applyFont="1" applyBorder="1" applyAlignment="1">
      <alignment vertical="center"/>
    </xf>
    <xf numFmtId="0" fontId="35" fillId="0" borderId="3" xfId="0" applyFont="1" applyBorder="1" applyAlignment="1">
      <alignment vertical="center"/>
    </xf>
    <xf numFmtId="0" fontId="41" fillId="0" borderId="0" xfId="4" applyFont="1" applyAlignment="1">
      <alignment horizontal="center"/>
    </xf>
    <xf numFmtId="0" fontId="74" fillId="0" borderId="0" xfId="0" applyFont="1" applyAlignment="1">
      <alignment horizontal="center"/>
    </xf>
    <xf numFmtId="3" fontId="42" fillId="0" borderId="0" xfId="4" applyNumberFormat="1" applyFont="1" applyAlignment="1">
      <alignment horizontal="center"/>
    </xf>
    <xf numFmtId="0" fontId="74" fillId="0" borderId="0" xfId="0" applyFont="1" applyBorder="1" applyAlignment="1">
      <alignment horizontal="center"/>
    </xf>
    <xf numFmtId="0" fontId="42" fillId="0" borderId="0" xfId="4" applyFont="1" applyAlignment="1">
      <alignment horizontal="center"/>
    </xf>
    <xf numFmtId="0" fontId="27" fillId="0" borderId="2" xfId="4" applyFont="1" applyBorder="1" applyAlignment="1"/>
    <xf numFmtId="0" fontId="26" fillId="0" borderId="4" xfId="0" applyFont="1" applyBorder="1" applyAlignment="1"/>
    <xf numFmtId="0" fontId="27" fillId="0" borderId="32" xfId="4" applyFont="1" applyBorder="1" applyAlignment="1">
      <alignment horizontal="center"/>
    </xf>
    <xf numFmtId="0" fontId="26" fillId="0" borderId="40" xfId="0" applyFont="1" applyBorder="1" applyAlignment="1">
      <alignment horizontal="center"/>
    </xf>
    <xf numFmtId="0" fontId="26" fillId="0" borderId="41" xfId="0" applyFont="1" applyBorder="1" applyAlignment="1">
      <alignment horizontal="center"/>
    </xf>
    <xf numFmtId="0" fontId="27" fillId="0" borderId="2" xfId="4" applyFont="1" applyBorder="1" applyAlignment="1">
      <alignment horizontal="center" wrapText="1"/>
    </xf>
    <xf numFmtId="0" fontId="26" fillId="0" borderId="4" xfId="0" applyFont="1" applyBorder="1" applyAlignment="1">
      <alignment horizontal="center" wrapText="1"/>
    </xf>
    <xf numFmtId="0" fontId="27" fillId="0" borderId="2" xfId="4" applyFont="1" applyBorder="1" applyAlignment="1">
      <alignment wrapText="1"/>
    </xf>
    <xf numFmtId="0" fontId="26" fillId="0" borderId="5" xfId="0" applyFont="1" applyBorder="1" applyAlignment="1">
      <alignment wrapText="1"/>
    </xf>
    <xf numFmtId="0" fontId="23" fillId="0" borderId="0" xfId="5" applyFont="1" applyAlignment="1"/>
    <xf numFmtId="0" fontId="76" fillId="0" borderId="0" xfId="0" applyFont="1" applyBorder="1" applyAlignment="1"/>
    <xf numFmtId="0" fontId="22" fillId="0" borderId="0" xfId="5" applyFont="1" applyAlignment="1">
      <alignment horizontal="center"/>
    </xf>
    <xf numFmtId="3" fontId="22" fillId="0" borderId="0" xfId="5" applyNumberFormat="1" applyFont="1" applyAlignment="1">
      <alignment horizontal="center"/>
    </xf>
    <xf numFmtId="0" fontId="12" fillId="0" borderId="0" xfId="5" applyFont="1" applyAlignment="1">
      <alignment horizontal="center"/>
    </xf>
    <xf numFmtId="1" fontId="27" fillId="0" borderId="106" xfId="5" applyNumberFormat="1" applyFont="1" applyFill="1" applyBorder="1" applyAlignment="1">
      <alignment horizontal="center" vertical="center" wrapText="1"/>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27" fillId="0" borderId="32" xfId="5" applyFont="1" applyFill="1" applyBorder="1" applyAlignment="1">
      <alignment horizontal="center"/>
    </xf>
    <xf numFmtId="0" fontId="0" fillId="0" borderId="41" xfId="0" applyBorder="1" applyAlignment="1">
      <alignment horizontal="center"/>
    </xf>
    <xf numFmtId="0" fontId="27" fillId="0" borderId="6" xfId="5" applyFont="1" applyFill="1" applyBorder="1" applyAlignment="1">
      <alignment horizontal="center"/>
    </xf>
    <xf numFmtId="0" fontId="27" fillId="0" borderId="3" xfId="5" applyFont="1" applyFill="1" applyBorder="1" applyAlignment="1">
      <alignment horizontal="center"/>
    </xf>
    <xf numFmtId="0" fontId="27" fillId="0" borderId="2" xfId="5" applyFont="1" applyFill="1" applyBorder="1" applyAlignment="1"/>
    <xf numFmtId="0" fontId="12" fillId="0" borderId="4" xfId="5" applyFont="1" applyFill="1" applyBorder="1" applyAlignment="1"/>
    <xf numFmtId="0" fontId="62" fillId="0" borderId="0" xfId="5" applyFont="1" applyBorder="1" applyAlignment="1">
      <alignment horizontal="center"/>
    </xf>
    <xf numFmtId="1" fontId="27" fillId="0" borderId="109" xfId="5" applyNumberFormat="1" applyFont="1" applyFill="1" applyBorder="1" applyAlignment="1">
      <alignment horizontal="center" vertical="center" wrapText="1"/>
    </xf>
    <xf numFmtId="0" fontId="0" fillId="0" borderId="110"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47" fillId="0" borderId="109" xfId="5" applyFont="1" applyFill="1" applyBorder="1" applyAlignment="1">
      <alignment horizontal="center" vertical="center" wrapText="1"/>
    </xf>
    <xf numFmtId="0" fontId="0" fillId="0" borderId="6" xfId="0" applyBorder="1" applyAlignment="1">
      <alignment vertical="center" wrapText="1"/>
    </xf>
    <xf numFmtId="0" fontId="0" fillId="0" borderId="3" xfId="0" applyBorder="1" applyAlignment="1">
      <alignment vertical="center" wrapText="1"/>
    </xf>
    <xf numFmtId="0" fontId="75" fillId="0" borderId="0" xfId="0" applyFont="1" applyBorder="1" applyAlignment="1"/>
    <xf numFmtId="0" fontId="51" fillId="0" borderId="0" xfId="0" applyFont="1" applyBorder="1" applyAlignment="1">
      <alignment wrapText="1"/>
    </xf>
    <xf numFmtId="0" fontId="55" fillId="0" borderId="0" xfId="0" applyFont="1" applyBorder="1" applyAlignment="1">
      <alignment wrapText="1"/>
    </xf>
    <xf numFmtId="0" fontId="46" fillId="0" borderId="0" xfId="0" applyFont="1" applyBorder="1" applyAlignment="1">
      <alignment wrapText="1"/>
    </xf>
    <xf numFmtId="0" fontId="0" fillId="0" borderId="0" xfId="0" applyBorder="1" applyAlignment="1">
      <alignment wrapText="1"/>
    </xf>
    <xf numFmtId="0" fontId="40" fillId="0" borderId="0" xfId="0" applyFont="1" applyBorder="1" applyAlignment="1">
      <alignment horizontal="center" wrapText="1"/>
    </xf>
    <xf numFmtId="0" fontId="40" fillId="0" borderId="1" xfId="0" applyFont="1" applyBorder="1" applyAlignment="1">
      <alignment horizontal="center" wrapText="1"/>
    </xf>
    <xf numFmtId="0" fontId="56" fillId="0" borderId="0" xfId="0" applyFont="1" applyBorder="1" applyAlignment="1">
      <alignment wrapText="1"/>
    </xf>
    <xf numFmtId="0" fontId="51" fillId="0" borderId="0" xfId="0" applyFont="1" applyBorder="1" applyAlignment="1">
      <alignment vertical="top" wrapText="1"/>
    </xf>
    <xf numFmtId="0" fontId="56" fillId="0" borderId="0" xfId="0" applyFont="1" applyBorder="1" applyAlignment="1">
      <alignment vertical="top" wrapText="1"/>
    </xf>
    <xf numFmtId="0" fontId="14" fillId="0" borderId="0" xfId="0" applyFont="1" applyBorder="1" applyAlignment="1">
      <alignment wrapText="1"/>
    </xf>
    <xf numFmtId="0" fontId="46" fillId="0" borderId="0" xfId="0" applyNumberFormat="1" applyFont="1" applyBorder="1" applyAlignment="1">
      <alignment wrapText="1"/>
    </xf>
    <xf numFmtId="0" fontId="53" fillId="0" borderId="0" xfId="0" applyFont="1" applyBorder="1" applyAlignment="1">
      <alignment horizontal="center" vertical="top" wrapText="1"/>
    </xf>
    <xf numFmtId="0" fontId="46" fillId="0" borderId="0" xfId="0" applyFont="1" applyBorder="1" applyAlignment="1">
      <alignment horizontal="center"/>
    </xf>
    <xf numFmtId="0" fontId="40" fillId="0" borderId="0" xfId="0" applyFont="1" applyBorder="1" applyAlignment="1">
      <alignment wrapText="1"/>
    </xf>
    <xf numFmtId="0" fontId="53" fillId="0" borderId="0" xfId="0" applyFont="1" applyBorder="1" applyAlignment="1">
      <alignment wrapText="1"/>
    </xf>
    <xf numFmtId="177" fontId="7" fillId="0" borderId="0" xfId="0" applyNumberFormat="1" applyFont="1" applyAlignment="1">
      <alignment horizontal="center"/>
    </xf>
    <xf numFmtId="177" fontId="8" fillId="0" borderId="0" xfId="0" applyNumberFormat="1" applyFont="1" applyAlignment="1">
      <alignment horizontal="center"/>
    </xf>
    <xf numFmtId="177" fontId="2" fillId="0" borderId="85" xfId="0" applyNumberFormat="1" applyFont="1" applyBorder="1" applyAlignment="1">
      <alignment horizontal="left" indent="3"/>
    </xf>
    <xf numFmtId="0" fontId="0" fillId="0" borderId="89" xfId="0" applyBorder="1" applyAlignment="1">
      <alignment horizontal="left" indent="3"/>
    </xf>
    <xf numFmtId="177" fontId="25" fillId="0" borderId="0" xfId="0" applyNumberFormat="1" applyFont="1" applyAlignment="1">
      <alignment horizontal="center"/>
    </xf>
    <xf numFmtId="177" fontId="33" fillId="0" borderId="12" xfId="0" applyNumberFormat="1" applyFont="1" applyBorder="1" applyAlignment="1">
      <alignment horizontal="center"/>
    </xf>
    <xf numFmtId="0" fontId="0" fillId="0" borderId="13" xfId="0" applyBorder="1" applyAlignment="1"/>
    <xf numFmtId="0" fontId="0" fillId="0" borderId="21" xfId="0" applyBorder="1" applyAlignment="1"/>
    <xf numFmtId="0" fontId="0" fillId="0" borderId="7" xfId="0" applyBorder="1" applyAlignment="1"/>
    <xf numFmtId="0" fontId="0" fillId="0" borderId="0" xfId="0" applyBorder="1" applyAlignment="1"/>
    <xf numFmtId="0" fontId="0" fillId="0" borderId="8" xfId="0" applyBorder="1" applyAlignment="1"/>
    <xf numFmtId="177" fontId="33" fillId="0" borderId="12" xfId="0" applyNumberFormat="1" applyFont="1" applyBorder="1" applyAlignment="1">
      <alignment horizontal="center" wrapText="1"/>
    </xf>
    <xf numFmtId="0" fontId="0" fillId="0" borderId="13" xfId="0" applyBorder="1" applyAlignment="1">
      <alignment horizontal="center" wrapText="1"/>
    </xf>
    <xf numFmtId="0" fontId="0" fillId="0" borderId="21" xfId="0" applyBorder="1" applyAlignment="1">
      <alignment horizontal="center" wrapText="1"/>
    </xf>
    <xf numFmtId="0" fontId="0" fillId="0" borderId="7" xfId="0" applyBorder="1" applyAlignment="1">
      <alignment horizontal="center" wrapText="1"/>
    </xf>
    <xf numFmtId="0" fontId="0" fillId="0" borderId="0" xfId="0" applyBorder="1" applyAlignment="1">
      <alignment horizontal="center" wrapText="1"/>
    </xf>
    <xf numFmtId="0" fontId="0" fillId="0" borderId="8" xfId="0" applyBorder="1" applyAlignment="1">
      <alignment horizontal="center" wrapText="1"/>
    </xf>
    <xf numFmtId="177" fontId="2" fillId="0" borderId="32" xfId="0" applyNumberFormat="1" applyFont="1" applyBorder="1" applyAlignment="1"/>
    <xf numFmtId="0" fontId="0" fillId="0" borderId="41" xfId="0" applyBorder="1" applyAlignment="1"/>
    <xf numFmtId="0" fontId="9" fillId="0" borderId="0" xfId="0" applyFont="1" applyBorder="1" applyAlignment="1">
      <alignment vertical="top" wrapText="1"/>
    </xf>
    <xf numFmtId="0" fontId="0" fillId="0" borderId="0" xfId="0" applyBorder="1" applyAlignment="1">
      <alignment vertical="top" wrapText="1"/>
    </xf>
    <xf numFmtId="177" fontId="2" fillId="0" borderId="102" xfId="0" applyNumberFormat="1" applyFont="1" applyBorder="1" applyAlignment="1">
      <alignment horizontal="left" indent="3"/>
    </xf>
    <xf numFmtId="0" fontId="0" fillId="0" borderId="101" xfId="0" applyBorder="1" applyAlignment="1">
      <alignment horizontal="left" indent="3"/>
    </xf>
    <xf numFmtId="177" fontId="4" fillId="0" borderId="32" xfId="0" applyNumberFormat="1" applyFont="1" applyBorder="1" applyAlignment="1"/>
    <xf numFmtId="177" fontId="2" fillId="0" borderId="85" xfId="0" applyNumberFormat="1" applyFont="1" applyBorder="1" applyAlignment="1"/>
    <xf numFmtId="0" fontId="0" fillId="0" borderId="89" xfId="0" applyBorder="1" applyAlignment="1"/>
    <xf numFmtId="177" fontId="33" fillId="0" borderId="6" xfId="0" applyNumberFormat="1" applyFont="1" applyBorder="1" applyAlignment="1">
      <alignment horizontal="left" indent="3"/>
    </xf>
    <xf numFmtId="0" fontId="0" fillId="0" borderId="3" xfId="0" applyBorder="1" applyAlignment="1">
      <alignment horizontal="left" indent="3"/>
    </xf>
    <xf numFmtId="177" fontId="4" fillId="0" borderId="90" xfId="0" applyNumberFormat="1" applyFont="1" applyBorder="1" applyAlignment="1"/>
    <xf numFmtId="0" fontId="0" fillId="0" borderId="92" xfId="0" applyBorder="1" applyAlignment="1"/>
    <xf numFmtId="3" fontId="23" fillId="0" borderId="0" xfId="0" applyNumberFormat="1" applyFont="1" applyBorder="1" applyAlignment="1"/>
    <xf numFmtId="0" fontId="23" fillId="0" borderId="0" xfId="0" applyFont="1" applyBorder="1" applyAlignment="1"/>
    <xf numFmtId="177" fontId="13" fillId="0" borderId="0" xfId="0" applyNumberFormat="1" applyFont="1" applyAlignment="1">
      <alignment horizontal="center"/>
    </xf>
    <xf numFmtId="0" fontId="13" fillId="0" borderId="0" xfId="0" applyFont="1" applyAlignment="1">
      <alignment horizontal="center"/>
    </xf>
    <xf numFmtId="177" fontId="9" fillId="0" borderId="0" xfId="0" applyNumberFormat="1" applyFont="1" applyAlignment="1">
      <alignment horizontal="center"/>
    </xf>
    <xf numFmtId="0" fontId="9" fillId="0" borderId="0" xfId="0" applyFont="1" applyBorder="1" applyAlignment="1">
      <alignment horizontal="center"/>
    </xf>
    <xf numFmtId="0" fontId="9" fillId="0" borderId="0" xfId="0" applyFont="1" applyAlignment="1">
      <alignment horizontal="center"/>
    </xf>
    <xf numFmtId="177" fontId="22" fillId="0" borderId="6" xfId="0" applyNumberFormat="1" applyFont="1" applyBorder="1" applyAlignment="1">
      <alignment horizontal="left" indent="3"/>
    </xf>
    <xf numFmtId="0" fontId="22" fillId="0" borderId="3" xfId="0" applyFont="1" applyBorder="1" applyAlignment="1">
      <alignment horizontal="left" indent="3"/>
    </xf>
    <xf numFmtId="177" fontId="12" fillId="0" borderId="0" xfId="0" applyNumberFormat="1" applyFont="1" applyAlignment="1">
      <alignment horizontal="center"/>
    </xf>
    <xf numFmtId="0" fontId="12" fillId="0" borderId="0" xfId="0" applyFont="1" applyBorder="1" applyAlignment="1">
      <alignment horizontal="center"/>
    </xf>
    <xf numFmtId="177" fontId="22" fillId="0" borderId="12" xfId="0" applyNumberFormat="1" applyFont="1" applyBorder="1" applyAlignment="1">
      <alignment horizontal="center" wrapText="1"/>
    </xf>
    <xf numFmtId="0" fontId="22" fillId="0" borderId="13" xfId="0" applyFont="1" applyBorder="1" applyAlignment="1">
      <alignment horizontal="center" wrapText="1"/>
    </xf>
    <xf numFmtId="0" fontId="22" fillId="0" borderId="21" xfId="0" applyFont="1" applyBorder="1" applyAlignment="1">
      <alignment horizontal="center" wrapText="1"/>
    </xf>
    <xf numFmtId="0" fontId="22" fillId="0" borderId="7" xfId="0" applyFont="1" applyBorder="1" applyAlignment="1">
      <alignment horizontal="center" wrapText="1"/>
    </xf>
    <xf numFmtId="0" fontId="22" fillId="0" borderId="0" xfId="0" applyFont="1" applyBorder="1" applyAlignment="1">
      <alignment horizontal="center" wrapText="1"/>
    </xf>
    <xf numFmtId="0" fontId="22" fillId="0" borderId="8" xfId="0" applyFont="1" applyBorder="1" applyAlignment="1">
      <alignment horizontal="center" wrapText="1"/>
    </xf>
    <xf numFmtId="177" fontId="22" fillId="0" borderId="12" xfId="0" applyNumberFormat="1" applyFont="1" applyBorder="1" applyAlignment="1">
      <alignment horizontal="center"/>
    </xf>
    <xf numFmtId="0" fontId="22" fillId="0" borderId="13" xfId="0" applyFont="1" applyBorder="1" applyAlignment="1"/>
    <xf numFmtId="0" fontId="22" fillId="0" borderId="21" xfId="0" applyFont="1" applyBorder="1" applyAlignment="1"/>
    <xf numFmtId="0" fontId="22" fillId="0" borderId="7" xfId="0" applyFont="1" applyBorder="1" applyAlignment="1"/>
    <xf numFmtId="0" fontId="22" fillId="0" borderId="0" xfId="0" applyFont="1" applyBorder="1" applyAlignment="1"/>
    <xf numFmtId="0" fontId="22" fillId="0" borderId="8" xfId="0" applyFont="1" applyBorder="1" applyAlignment="1"/>
    <xf numFmtId="177" fontId="9" fillId="0" borderId="102" xfId="0" applyNumberFormat="1" applyFont="1" applyBorder="1" applyAlignment="1">
      <alignment horizontal="left" indent="3"/>
    </xf>
    <xf numFmtId="0" fontId="9" fillId="0" borderId="101" xfId="0" applyFont="1" applyBorder="1" applyAlignment="1">
      <alignment horizontal="left" indent="3"/>
    </xf>
    <xf numFmtId="177" fontId="9" fillId="0" borderId="32" xfId="0" applyNumberFormat="1" applyFont="1" applyBorder="1" applyAlignment="1"/>
    <xf numFmtId="0" fontId="9" fillId="0" borderId="41" xfId="0" applyFont="1" applyBorder="1" applyAlignment="1"/>
    <xf numFmtId="177" fontId="9" fillId="0" borderId="90" xfId="0" applyNumberFormat="1" applyFont="1" applyBorder="1" applyAlignment="1"/>
    <xf numFmtId="0" fontId="9" fillId="0" borderId="92" xfId="0" applyFont="1" applyBorder="1" applyAlignment="1"/>
    <xf numFmtId="177" fontId="9" fillId="0" borderId="85" xfId="0" applyNumberFormat="1" applyFont="1" applyBorder="1" applyAlignment="1">
      <alignment horizontal="left" indent="3"/>
    </xf>
    <xf numFmtId="0" fontId="9" fillId="0" borderId="89" xfId="0" applyFont="1" applyBorder="1" applyAlignment="1">
      <alignment horizontal="left" indent="3"/>
    </xf>
    <xf numFmtId="177" fontId="33" fillId="0" borderId="32" xfId="0" applyNumberFormat="1" applyFont="1" applyBorder="1" applyAlignment="1">
      <alignment horizontal="center"/>
    </xf>
    <xf numFmtId="0" fontId="0" fillId="0" borderId="40" xfId="0" applyBorder="1" applyAlignment="1">
      <alignment horizontal="center"/>
    </xf>
    <xf numFmtId="177" fontId="59" fillId="0" borderId="0" xfId="0" applyNumberFormat="1" applyFont="1" applyAlignment="1">
      <alignment horizontal="center"/>
    </xf>
    <xf numFmtId="177" fontId="33" fillId="0" borderId="12" xfId="0" applyNumberFormat="1" applyFont="1" applyBorder="1" applyAlignment="1"/>
    <xf numFmtId="0" fontId="0" fillId="0" borderId="15" xfId="0" applyBorder="1" applyAlignment="1"/>
    <xf numFmtId="0" fontId="0" fillId="0" borderId="14" xfId="0" applyBorder="1" applyAlignment="1"/>
    <xf numFmtId="0" fontId="0" fillId="0" borderId="22" xfId="0" applyBorder="1" applyAlignment="1"/>
    <xf numFmtId="0" fontId="0" fillId="0" borderId="0" xfId="0" applyAlignment="1"/>
    <xf numFmtId="177" fontId="36" fillId="2" borderId="115" xfId="0" applyNumberFormat="1" applyFont="1" applyFill="1" applyBorder="1" applyAlignment="1">
      <alignment horizontal="center" wrapText="1"/>
    </xf>
    <xf numFmtId="0" fontId="0" fillId="0" borderId="66" xfId="0" applyBorder="1" applyAlignment="1">
      <alignment horizontal="center" wrapText="1"/>
    </xf>
    <xf numFmtId="177" fontId="36" fillId="2" borderId="119" xfId="0" applyNumberFormat="1" applyFont="1" applyFill="1" applyBorder="1" applyAlignment="1">
      <alignment horizontal="center" wrapText="1"/>
    </xf>
    <xf numFmtId="0" fontId="0" fillId="0" borderId="65" xfId="0" applyBorder="1" applyAlignment="1">
      <alignment horizontal="center" wrapText="1"/>
    </xf>
    <xf numFmtId="177" fontId="8" fillId="0" borderId="0" xfId="0" applyNumberFormat="1" applyFont="1" applyBorder="1" applyAlignment="1">
      <alignment horizontal="center"/>
    </xf>
    <xf numFmtId="177" fontId="57" fillId="0" borderId="13" xfId="0" applyNumberFormat="1" applyFont="1" applyBorder="1" applyAlignment="1">
      <alignment horizontal="center"/>
    </xf>
    <xf numFmtId="177" fontId="36" fillId="2" borderId="120" xfId="0" applyNumberFormat="1" applyFont="1" applyFill="1" applyBorder="1" applyAlignment="1">
      <alignment horizontal="center" wrapText="1"/>
    </xf>
    <xf numFmtId="0" fontId="0" fillId="0" borderId="121" xfId="0" applyBorder="1" applyAlignment="1">
      <alignment horizontal="center" wrapText="1"/>
    </xf>
    <xf numFmtId="177" fontId="36" fillId="2" borderId="122" xfId="0" applyNumberFormat="1" applyFont="1" applyFill="1" applyBorder="1" applyAlignment="1">
      <alignment horizontal="center" wrapText="1"/>
    </xf>
    <xf numFmtId="0" fontId="0" fillId="0" borderId="123" xfId="0" applyBorder="1" applyAlignment="1">
      <alignment horizontal="center" wrapText="1"/>
    </xf>
    <xf numFmtId="177" fontId="10" fillId="2" borderId="94" xfId="0" applyNumberFormat="1" applyFont="1" applyFill="1" applyBorder="1" applyAlignment="1">
      <alignment horizontal="left"/>
    </xf>
    <xf numFmtId="0" fontId="0" fillId="0" borderId="96" xfId="0" applyBorder="1" applyAlignment="1"/>
    <xf numFmtId="177" fontId="37" fillId="2" borderId="35" xfId="0" applyNumberFormat="1" applyFont="1" applyFill="1" applyBorder="1" applyAlignment="1">
      <alignment horizontal="left" indent="5"/>
    </xf>
    <xf numFmtId="0" fontId="0" fillId="0" borderId="124" xfId="0" applyBorder="1" applyAlignment="1">
      <alignment horizontal="left" indent="5"/>
    </xf>
    <xf numFmtId="177" fontId="37" fillId="2" borderId="32" xfId="0" applyNumberFormat="1" applyFont="1" applyFill="1" applyBorder="1" applyAlignment="1">
      <alignment horizontal="left" indent="5"/>
    </xf>
    <xf numFmtId="0" fontId="0" fillId="0" borderId="41" xfId="0" applyBorder="1" applyAlignment="1">
      <alignment horizontal="left" indent="5"/>
    </xf>
    <xf numFmtId="177" fontId="10" fillId="2" borderId="102" xfId="0" applyNumberFormat="1" applyFont="1" applyFill="1" applyBorder="1" applyAlignment="1">
      <alignment horizontal="left"/>
    </xf>
    <xf numFmtId="0" fontId="0" fillId="0" borderId="101" xfId="0" applyBorder="1" applyAlignment="1"/>
    <xf numFmtId="177" fontId="10" fillId="2" borderId="85" xfId="0" applyNumberFormat="1" applyFont="1" applyFill="1" applyBorder="1" applyAlignment="1">
      <alignment horizontal="left"/>
    </xf>
    <xf numFmtId="177" fontId="10" fillId="2" borderId="105" xfId="0" applyNumberFormat="1" applyFont="1" applyFill="1" applyBorder="1" applyAlignment="1">
      <alignment horizontal="left"/>
    </xf>
    <xf numFmtId="0" fontId="0" fillId="0" borderId="125" xfId="0" applyBorder="1" applyAlignment="1"/>
    <xf numFmtId="177" fontId="10" fillId="2" borderId="99" xfId="0" applyNumberFormat="1" applyFont="1" applyFill="1" applyBorder="1" applyAlignment="1">
      <alignment horizontal="left"/>
    </xf>
    <xf numFmtId="0" fontId="0" fillId="0" borderId="111" xfId="0" applyBorder="1" applyAlignment="1"/>
    <xf numFmtId="1" fontId="36" fillId="2" borderId="112" xfId="0" applyNumberFormat="1" applyFont="1" applyFill="1" applyBorder="1" applyAlignment="1">
      <alignment horizontal="center"/>
    </xf>
    <xf numFmtId="1" fontId="36" fillId="2" borderId="113" xfId="0" applyNumberFormat="1" applyFont="1" applyFill="1" applyBorder="1" applyAlignment="1">
      <alignment horizontal="center"/>
    </xf>
    <xf numFmtId="1" fontId="36" fillId="2" borderId="114" xfId="0" applyNumberFormat="1" applyFont="1" applyFill="1" applyBorder="1" applyAlignment="1">
      <alignment horizontal="center"/>
    </xf>
    <xf numFmtId="177" fontId="36" fillId="2" borderId="10" xfId="0" applyNumberFormat="1" applyFont="1" applyFill="1" applyBorder="1" applyAlignment="1">
      <alignment horizontal="center" wrapText="1"/>
    </xf>
    <xf numFmtId="0" fontId="0" fillId="0" borderId="75" xfId="0" applyBorder="1" applyAlignment="1">
      <alignment horizontal="center" wrapText="1"/>
    </xf>
    <xf numFmtId="177" fontId="36" fillId="2" borderId="116" xfId="0" applyNumberFormat="1" applyFont="1" applyFill="1" applyBorder="1" applyAlignment="1">
      <alignment horizontal="center" wrapText="1"/>
    </xf>
    <xf numFmtId="0" fontId="0" fillId="0" borderId="59" xfId="0" applyBorder="1" applyAlignment="1">
      <alignment wrapText="1"/>
    </xf>
    <xf numFmtId="0" fontId="0" fillId="0" borderId="7" xfId="0" applyBorder="1" applyAlignment="1">
      <alignment wrapText="1"/>
    </xf>
    <xf numFmtId="0" fontId="0" fillId="0" borderId="63" xfId="0" applyBorder="1" applyAlignment="1">
      <alignment wrapText="1"/>
    </xf>
    <xf numFmtId="0" fontId="0" fillId="0" borderId="104" xfId="0" applyBorder="1" applyAlignment="1">
      <alignment wrapText="1"/>
    </xf>
    <xf numFmtId="0" fontId="0" fillId="0" borderId="57" xfId="0" applyBorder="1" applyAlignment="1">
      <alignment wrapText="1"/>
    </xf>
    <xf numFmtId="1" fontId="36" fillId="2" borderId="117" xfId="0" applyNumberFormat="1" applyFont="1" applyFill="1" applyBorder="1" applyAlignment="1">
      <alignment horizontal="center" wrapText="1"/>
    </xf>
    <xf numFmtId="0" fontId="0" fillId="0" borderId="118" xfId="0" applyBorder="1" applyAlignment="1">
      <alignment horizontal="center" wrapText="1"/>
    </xf>
    <xf numFmtId="3" fontId="64" fillId="2" borderId="126" xfId="0" applyNumberFormat="1" applyFont="1" applyFill="1" applyBorder="1" applyAlignment="1">
      <alignment horizontal="center"/>
    </xf>
    <xf numFmtId="0" fontId="57" fillId="0" borderId="126" xfId="0" applyFont="1" applyBorder="1" applyAlignment="1">
      <alignment horizontal="center"/>
    </xf>
    <xf numFmtId="0" fontId="57" fillId="0" borderId="127" xfId="0" applyFont="1" applyBorder="1" applyAlignment="1">
      <alignment horizontal="center"/>
    </xf>
    <xf numFmtId="3" fontId="32" fillId="2" borderId="128" xfId="0" applyNumberFormat="1" applyFont="1" applyFill="1" applyBorder="1" applyAlignment="1">
      <alignment wrapText="1"/>
    </xf>
    <xf numFmtId="0" fontId="0" fillId="0" borderId="129" xfId="0" applyBorder="1" applyAlignment="1">
      <alignment wrapText="1"/>
    </xf>
    <xf numFmtId="0" fontId="0" fillId="0" borderId="130" xfId="0" applyBorder="1" applyAlignment="1">
      <alignment wrapText="1"/>
    </xf>
    <xf numFmtId="3" fontId="32" fillId="2" borderId="58" xfId="0" applyNumberFormat="1" applyFont="1" applyFill="1" applyBorder="1" applyAlignment="1">
      <alignment horizontal="center" wrapText="1"/>
    </xf>
    <xf numFmtId="0" fontId="0" fillId="0" borderId="131" xfId="0" applyBorder="1" applyAlignment="1">
      <alignment horizontal="center" wrapText="1"/>
    </xf>
    <xf numFmtId="3" fontId="32" fillId="2" borderId="132" xfId="0" applyNumberFormat="1" applyFont="1" applyFill="1" applyBorder="1" applyAlignment="1">
      <alignment horizontal="center"/>
    </xf>
    <xf numFmtId="0" fontId="0" fillId="0" borderId="33" xfId="0" applyBorder="1" applyAlignment="1">
      <alignment horizontal="center"/>
    </xf>
    <xf numFmtId="0" fontId="0" fillId="0" borderId="60" xfId="0" applyBorder="1" applyAlignment="1">
      <alignment wrapText="1"/>
    </xf>
    <xf numFmtId="0" fontId="0" fillId="0" borderId="132" xfId="0" applyBorder="1" applyAlignment="1">
      <alignment wrapText="1"/>
    </xf>
    <xf numFmtId="0" fontId="0" fillId="0" borderId="133" xfId="0" applyBorder="1" applyAlignment="1">
      <alignment wrapText="1"/>
    </xf>
    <xf numFmtId="177" fontId="44" fillId="2" borderId="0" xfId="0" applyNumberFormat="1" applyFont="1" applyFill="1" applyAlignment="1">
      <alignment horizontal="center"/>
    </xf>
    <xf numFmtId="177" fontId="44" fillId="2" borderId="0" xfId="0" applyNumberFormat="1" applyFont="1" applyFill="1" applyAlignment="1"/>
    <xf numFmtId="177" fontId="32" fillId="2" borderId="134" xfId="0" applyNumberFormat="1" applyFont="1" applyFill="1" applyBorder="1" applyAlignment="1">
      <alignment wrapText="1"/>
    </xf>
    <xf numFmtId="0" fontId="0" fillId="0" borderId="5" xfId="0" applyBorder="1" applyAlignment="1">
      <alignment wrapText="1"/>
    </xf>
    <xf numFmtId="0" fontId="0" fillId="0" borderId="23" xfId="0" applyBorder="1" applyAlignment="1">
      <alignment wrapText="1"/>
    </xf>
    <xf numFmtId="177" fontId="62" fillId="2" borderId="0" xfId="0" applyNumberFormat="1" applyFont="1" applyFill="1" applyAlignment="1">
      <alignment horizontal="center"/>
    </xf>
    <xf numFmtId="177" fontId="45" fillId="2" borderId="0" xfId="0" applyNumberFormat="1" applyFont="1" applyFill="1" applyAlignment="1">
      <alignment horizontal="center"/>
    </xf>
    <xf numFmtId="177" fontId="32" fillId="2" borderId="109" xfId="0" applyNumberFormat="1" applyFont="1" applyFill="1" applyBorder="1" applyAlignment="1">
      <alignment horizontal="center" wrapText="1"/>
    </xf>
    <xf numFmtId="0" fontId="0" fillId="0" borderId="110" xfId="0" applyBorder="1" applyAlignment="1">
      <alignment horizontal="center" wrapText="1"/>
    </xf>
    <xf numFmtId="0" fontId="0" fillId="0" borderId="6" xfId="0" applyBorder="1" applyAlignment="1">
      <alignment horizontal="center" wrapText="1"/>
    </xf>
    <xf numFmtId="0" fontId="0" fillId="0" borderId="3" xfId="0" applyBorder="1" applyAlignment="1">
      <alignment horizontal="center" wrapText="1"/>
    </xf>
    <xf numFmtId="0" fontId="0" fillId="0" borderId="110" xfId="0" applyBorder="1" applyAlignment="1">
      <alignment wrapText="1"/>
    </xf>
    <xf numFmtId="0" fontId="0" fillId="0" borderId="6" xfId="0" applyBorder="1" applyAlignment="1">
      <alignment wrapText="1"/>
    </xf>
    <xf numFmtId="0" fontId="0" fillId="0" borderId="3" xfId="0" applyBorder="1" applyAlignment="1">
      <alignment wrapText="1"/>
    </xf>
    <xf numFmtId="177" fontId="36" fillId="0" borderId="85" xfId="0" applyNumberFormat="1" applyFont="1" applyFill="1" applyBorder="1" applyAlignment="1">
      <alignment horizontal="left" indent="2"/>
    </xf>
    <xf numFmtId="0" fontId="72" fillId="0" borderId="88" xfId="0" applyFont="1" applyBorder="1" applyAlignment="1">
      <alignment horizontal="left" indent="2"/>
    </xf>
    <xf numFmtId="0" fontId="72" fillId="0" borderId="89" xfId="0" applyFont="1" applyBorder="1" applyAlignment="1">
      <alignment horizontal="left" indent="2"/>
    </xf>
    <xf numFmtId="177" fontId="10" fillId="2" borderId="85" xfId="0" applyNumberFormat="1" applyFont="1" applyFill="1" applyBorder="1" applyAlignment="1">
      <alignment horizontal="left" indent="1"/>
    </xf>
    <xf numFmtId="0" fontId="56" fillId="0" borderId="88" xfId="0" applyFont="1" applyBorder="1" applyAlignment="1">
      <alignment horizontal="left" indent="1"/>
    </xf>
    <xf numFmtId="0" fontId="56" fillId="0" borderId="89" xfId="0" applyFont="1" applyBorder="1" applyAlignment="1">
      <alignment horizontal="left" indent="1"/>
    </xf>
    <xf numFmtId="177" fontId="10" fillId="2" borderId="94" xfId="0" applyNumberFormat="1" applyFont="1" applyFill="1" applyBorder="1" applyAlignment="1">
      <alignment horizontal="left" indent="1"/>
    </xf>
    <xf numFmtId="0" fontId="0" fillId="0" borderId="95" xfId="0" applyBorder="1" applyAlignment="1">
      <alignment horizontal="left" indent="1"/>
    </xf>
    <xf numFmtId="0" fontId="0" fillId="0" borderId="96" xfId="0" applyBorder="1" applyAlignment="1">
      <alignment horizontal="left" indent="1"/>
    </xf>
    <xf numFmtId="177" fontId="10" fillId="2" borderId="85" xfId="0" applyNumberFormat="1" applyFont="1" applyFill="1" applyBorder="1" applyAlignment="1">
      <alignment horizontal="left" indent="2"/>
    </xf>
    <xf numFmtId="0" fontId="0" fillId="0" borderId="88" xfId="0" applyBorder="1" applyAlignment="1">
      <alignment horizontal="left" indent="2"/>
    </xf>
    <xf numFmtId="0" fontId="0" fillId="0" borderId="89" xfId="0" applyBorder="1" applyAlignment="1">
      <alignment horizontal="left" indent="2"/>
    </xf>
    <xf numFmtId="0" fontId="0" fillId="0" borderId="88" xfId="0" applyBorder="1" applyAlignment="1">
      <alignment horizontal="left" indent="1"/>
    </xf>
    <xf numFmtId="0" fontId="0" fillId="0" borderId="89" xfId="0" applyBorder="1" applyAlignment="1">
      <alignment horizontal="left" indent="1"/>
    </xf>
    <xf numFmtId="177" fontId="36" fillId="2" borderId="85" xfId="0" applyNumberFormat="1" applyFont="1" applyFill="1" applyBorder="1" applyAlignment="1">
      <alignment horizontal="left" indent="3"/>
    </xf>
    <xf numFmtId="0" fontId="0" fillId="0" borderId="88" xfId="0" applyBorder="1" applyAlignment="1">
      <alignment horizontal="left" indent="3"/>
    </xf>
    <xf numFmtId="177" fontId="10" fillId="0" borderId="85" xfId="0" applyNumberFormat="1" applyFont="1" applyFill="1" applyBorder="1" applyAlignment="1">
      <alignment horizontal="left" indent="2"/>
    </xf>
    <xf numFmtId="177" fontId="15" fillId="0" borderId="0" xfId="0" applyNumberFormat="1" applyFont="1" applyBorder="1" applyAlignment="1">
      <alignment horizontal="center"/>
    </xf>
    <xf numFmtId="177" fontId="10" fillId="2" borderId="12" xfId="0" applyNumberFormat="1" applyFont="1" applyFill="1" applyBorder="1" applyAlignment="1"/>
    <xf numFmtId="177" fontId="12" fillId="0" borderId="0" xfId="0" applyNumberFormat="1" applyFont="1" applyBorder="1" applyAlignment="1">
      <alignment horizontal="center"/>
    </xf>
    <xf numFmtId="177" fontId="36" fillId="2" borderId="32" xfId="0" applyNumberFormat="1" applyFont="1" applyFill="1" applyBorder="1" applyAlignment="1">
      <alignment horizontal="center"/>
    </xf>
    <xf numFmtId="177" fontId="36" fillId="2" borderId="41" xfId="0" applyNumberFormat="1" applyFont="1" applyFill="1" applyBorder="1" applyAlignment="1">
      <alignment horizontal="center"/>
    </xf>
    <xf numFmtId="0" fontId="27" fillId="0" borderId="32" xfId="0" applyFont="1" applyBorder="1" applyAlignment="1">
      <alignment horizontal="center" wrapText="1"/>
    </xf>
    <xf numFmtId="0" fontId="27" fillId="0" borderId="41" xfId="0" applyFont="1" applyBorder="1" applyAlignment="1">
      <alignment horizontal="center" wrapText="1"/>
    </xf>
    <xf numFmtId="177" fontId="36" fillId="2" borderId="32" xfId="0" applyNumberFormat="1" applyFont="1" applyFill="1" applyBorder="1" applyAlignment="1">
      <alignment horizontal="center" wrapText="1"/>
    </xf>
    <xf numFmtId="0" fontId="0" fillId="0" borderId="40" xfId="0" applyBorder="1" applyAlignment="1">
      <alignment horizontal="center" wrapText="1"/>
    </xf>
    <xf numFmtId="177" fontId="13" fillId="0" borderId="0" xfId="0" applyNumberFormat="1" applyFont="1" applyBorder="1" applyAlignment="1">
      <alignment horizontal="center"/>
    </xf>
    <xf numFmtId="0" fontId="34" fillId="3" borderId="0" xfId="0" applyFont="1" applyFill="1" applyBorder="1" applyAlignment="1">
      <alignment vertical="top" wrapText="1"/>
    </xf>
    <xf numFmtId="0" fontId="0" fillId="3" borderId="0" xfId="0" applyFill="1" applyBorder="1" applyAlignment="1">
      <alignment vertical="top" wrapText="1"/>
    </xf>
    <xf numFmtId="177" fontId="11" fillId="2" borderId="85" xfId="0" applyNumberFormat="1" applyFont="1" applyFill="1" applyBorder="1" applyAlignment="1">
      <alignment horizontal="left" indent="2"/>
    </xf>
    <xf numFmtId="177" fontId="10" fillId="2" borderId="102" xfId="0" applyNumberFormat="1" applyFont="1" applyFill="1" applyBorder="1" applyAlignment="1">
      <alignment horizontal="left" indent="1"/>
    </xf>
    <xf numFmtId="0" fontId="0" fillId="0" borderId="80" xfId="0" applyBorder="1" applyAlignment="1">
      <alignment horizontal="left" indent="1"/>
    </xf>
    <xf numFmtId="0" fontId="0" fillId="0" borderId="101" xfId="0" applyBorder="1" applyAlignment="1">
      <alignment horizontal="left" indent="1"/>
    </xf>
    <xf numFmtId="177" fontId="10" fillId="2" borderId="90" xfId="0" applyNumberFormat="1" applyFont="1" applyFill="1" applyBorder="1" applyAlignment="1">
      <alignment horizontal="left" indent="2"/>
    </xf>
    <xf numFmtId="0" fontId="0" fillId="0" borderId="91" xfId="0" applyBorder="1" applyAlignment="1">
      <alignment horizontal="left" indent="2"/>
    </xf>
    <xf numFmtId="0" fontId="0" fillId="0" borderId="92" xfId="0" applyBorder="1" applyAlignment="1">
      <alignment horizontal="left" indent="2"/>
    </xf>
    <xf numFmtId="177" fontId="61" fillId="0" borderId="0" xfId="0" applyNumberFormat="1" applyFont="1" applyBorder="1" applyAlignment="1">
      <alignment horizontal="center"/>
    </xf>
    <xf numFmtId="0" fontId="56" fillId="0" borderId="88" xfId="0" applyFont="1" applyBorder="1" applyAlignment="1">
      <alignment horizontal="left" indent="2"/>
    </xf>
    <xf numFmtId="0" fontId="56" fillId="0" borderId="89" xfId="0" applyFont="1" applyBorder="1" applyAlignment="1">
      <alignment horizontal="left" indent="2"/>
    </xf>
    <xf numFmtId="0" fontId="22" fillId="2" borderId="0" xfId="6" applyFont="1" applyFill="1" applyAlignment="1">
      <alignment horizontal="left" wrapText="1"/>
    </xf>
    <xf numFmtId="0" fontId="22" fillId="2" borderId="0" xfId="6" applyFont="1" applyFill="1" applyBorder="1" applyAlignment="1">
      <alignment horizontal="left" wrapText="1"/>
    </xf>
    <xf numFmtId="0" fontId="9" fillId="0" borderId="0" xfId="6" applyFont="1" applyFill="1" applyBorder="1" applyAlignment="1">
      <alignment horizontal="left" vertical="center" wrapText="1"/>
    </xf>
    <xf numFmtId="3" fontId="23" fillId="0" borderId="0" xfId="0" applyNumberFormat="1" applyFont="1" applyAlignment="1">
      <alignment horizontal="center"/>
    </xf>
    <xf numFmtId="0" fontId="77" fillId="2" borderId="0" xfId="6" applyFont="1" applyFill="1" applyAlignment="1">
      <alignment horizontal="center"/>
    </xf>
  </cellXfs>
  <cellStyles count="7">
    <cellStyle name="Comma" xfId="1" builtinId="3"/>
    <cellStyle name="Currency" xfId="2" builtinId="4"/>
    <cellStyle name="Normal" xfId="0" builtinId="0"/>
    <cellStyle name="Normal_Appendix Exhibits.FINAL" xfId="3"/>
    <cellStyle name="Normal_Improve by DU" xfId="4"/>
    <cellStyle name="Normal_Rsrcs_X_ DOJ Goal  Obj" xfId="5"/>
    <cellStyle name="Normal_Sheet1"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13</xdr:col>
      <xdr:colOff>9525</xdr:colOff>
      <xdr:row>28</xdr:row>
      <xdr:rowOff>561975</xdr:rowOff>
    </xdr:to>
    <xdr:pic>
      <xdr:nvPicPr>
        <xdr:cNvPr id="1025"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9525" y="457200"/>
          <a:ext cx="9906000" cy="6076950"/>
        </a:xfrm>
        <a:prstGeom prst="rect">
          <a:avLst/>
        </a:prstGeom>
        <a:noFill/>
        <a:ln w="9525">
          <a:solidFill>
            <a:srgbClr val="000000"/>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_Staff/2006%20Congressional%20Submission/Instructions/excel%20templa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05 XWalk"/>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9"/>
  <sheetViews>
    <sheetView tabSelected="1" zoomScale="75" zoomScaleNormal="75" workbookViewId="0">
      <selection activeCell="N2" sqref="N2:N28"/>
    </sheetView>
  </sheetViews>
  <sheetFormatPr defaultRowHeight="15"/>
  <cols>
    <col min="14" max="14" width="1.5546875" style="307" customWidth="1"/>
  </cols>
  <sheetData>
    <row r="1" spans="1:14" ht="20.25">
      <c r="A1" s="453" t="s">
        <v>311</v>
      </c>
      <c r="N1" s="307" t="s">
        <v>16</v>
      </c>
    </row>
    <row r="28" spans="1:14" ht="60" customHeight="1"/>
    <row r="29" spans="1:14" ht="60" customHeight="1">
      <c r="A29" s="617"/>
      <c r="B29" s="618"/>
      <c r="C29" s="618"/>
      <c r="D29" s="618"/>
      <c r="E29" s="618"/>
      <c r="F29" s="618"/>
      <c r="G29" s="618"/>
      <c r="H29" s="618"/>
      <c r="I29" s="618"/>
      <c r="J29" s="618"/>
      <c r="K29" s="618"/>
      <c r="L29" s="618"/>
      <c r="M29" s="618"/>
      <c r="N29" s="307" t="s">
        <v>76</v>
      </c>
    </row>
  </sheetData>
  <mergeCells count="1">
    <mergeCell ref="A29:M29"/>
  </mergeCells>
  <phoneticPr fontId="0" type="noConversion"/>
  <printOptions horizontalCentered="1"/>
  <pageMargins left="0.75" right="0.75" top="1" bottom="1" header="0.5" footer="0.5"/>
  <pageSetup scale="86"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dimension ref="A1:U52"/>
  <sheetViews>
    <sheetView zoomScale="75" zoomScaleNormal="75" zoomScaleSheetLayoutView="50" workbookViewId="0">
      <selection activeCell="N2" sqref="N2:N28"/>
    </sheetView>
  </sheetViews>
  <sheetFormatPr defaultRowHeight="15"/>
  <cols>
    <col min="1" max="1" width="1.44140625" customWidth="1"/>
    <col min="2" max="2" width="60.88671875" customWidth="1"/>
    <col min="3" max="3" width="8.5546875" customWidth="1"/>
    <col min="5" max="5" width="7" customWidth="1"/>
    <col min="6" max="6" width="10.21875" customWidth="1"/>
    <col min="7" max="7" width="0.6640625" style="315" customWidth="1"/>
  </cols>
  <sheetData>
    <row r="1" spans="1:7" ht="30">
      <c r="A1" s="242" t="s">
        <v>82</v>
      </c>
      <c r="B1" s="243"/>
      <c r="C1" s="35"/>
      <c r="D1" s="35"/>
      <c r="E1" s="35"/>
      <c r="F1" s="38"/>
      <c r="G1" s="312" t="s">
        <v>16</v>
      </c>
    </row>
    <row r="2" spans="1:7" ht="13.15" customHeight="1">
      <c r="A2" s="39"/>
      <c r="B2" s="35"/>
      <c r="C2" s="35"/>
      <c r="D2" s="35"/>
      <c r="E2" s="35"/>
      <c r="F2" s="38"/>
      <c r="G2" s="312" t="s">
        <v>16</v>
      </c>
    </row>
    <row r="3" spans="1:7" ht="18.75">
      <c r="A3" s="34"/>
      <c r="B3" s="17" t="s">
        <v>27</v>
      </c>
      <c r="C3" s="36"/>
      <c r="D3" s="36"/>
      <c r="E3" s="36"/>
      <c r="F3" s="244"/>
      <c r="G3" s="312" t="s">
        <v>16</v>
      </c>
    </row>
    <row r="4" spans="1:7" ht="16.5">
      <c r="A4" s="90"/>
      <c r="B4" s="19" t="str">
        <f>+'B. Summary of Requirements '!A5</f>
        <v>Bureau of Alcohol, Tobacco, Firearms and Explosives</v>
      </c>
      <c r="C4" s="36"/>
      <c r="D4" s="36"/>
      <c r="E4" s="36"/>
      <c r="F4" s="244"/>
      <c r="G4" s="312" t="s">
        <v>16</v>
      </c>
    </row>
    <row r="5" spans="1:7" ht="16.5">
      <c r="A5" s="34"/>
      <c r="B5" s="19" t="str">
        <f>+'B. Summary of Requirements '!A6</f>
        <v>Salaries and Expenses</v>
      </c>
      <c r="C5" s="36"/>
      <c r="D5" s="36"/>
      <c r="E5" s="36"/>
      <c r="F5" s="244"/>
      <c r="G5" s="312" t="s">
        <v>16</v>
      </c>
    </row>
    <row r="6" spans="1:7" ht="15.75">
      <c r="A6" s="34"/>
      <c r="B6" s="84" t="s">
        <v>309</v>
      </c>
      <c r="C6" s="36"/>
      <c r="D6" s="36"/>
      <c r="E6" s="36"/>
      <c r="F6" s="244"/>
      <c r="G6" s="312" t="s">
        <v>16</v>
      </c>
    </row>
    <row r="7" spans="1:7" ht="15.75">
      <c r="A7" s="34"/>
      <c r="B7" s="36"/>
      <c r="C7" s="37"/>
      <c r="D7" s="244"/>
      <c r="E7" s="36"/>
      <c r="F7" s="245"/>
      <c r="G7" s="312" t="s">
        <v>16</v>
      </c>
    </row>
    <row r="8" spans="1:7" ht="15.75" customHeight="1">
      <c r="A8" s="34"/>
      <c r="B8" s="898" t="s">
        <v>308</v>
      </c>
      <c r="C8" s="901" t="s">
        <v>279</v>
      </c>
      <c r="D8" s="902"/>
      <c r="E8" s="901" t="s">
        <v>235</v>
      </c>
      <c r="F8" s="905"/>
      <c r="G8" s="312" t="s">
        <v>16</v>
      </c>
    </row>
    <row r="9" spans="1:7" ht="27" customHeight="1">
      <c r="A9" s="34"/>
      <c r="B9" s="899"/>
      <c r="C9" s="903" t="s">
        <v>115</v>
      </c>
      <c r="D9" s="904"/>
      <c r="E9" s="906"/>
      <c r="F9" s="907"/>
      <c r="G9" s="312" t="s">
        <v>16</v>
      </c>
    </row>
    <row r="10" spans="1:7" ht="16.5" thickBot="1">
      <c r="A10" s="34"/>
      <c r="B10" s="900"/>
      <c r="C10" s="150" t="s">
        <v>338</v>
      </c>
      <c r="D10" s="151" t="s">
        <v>307</v>
      </c>
      <c r="E10" s="150" t="s">
        <v>338</v>
      </c>
      <c r="F10" s="250" t="s">
        <v>307</v>
      </c>
      <c r="G10" s="312" t="s">
        <v>16</v>
      </c>
    </row>
    <row r="11" spans="1:7" ht="15.75">
      <c r="A11" s="34"/>
      <c r="B11" s="147" t="s">
        <v>196</v>
      </c>
      <c r="C11" s="383"/>
      <c r="D11" s="384"/>
      <c r="E11" s="386">
        <f>SUM(C11)</f>
        <v>0</v>
      </c>
      <c r="F11" s="387">
        <f>SUM(D11)</f>
        <v>0</v>
      </c>
      <c r="G11" s="312" t="s">
        <v>16</v>
      </c>
    </row>
    <row r="12" spans="1:7" ht="15.75">
      <c r="A12" s="34"/>
      <c r="B12" s="147" t="s">
        <v>197</v>
      </c>
      <c r="C12" s="383"/>
      <c r="D12" s="384"/>
      <c r="E12" s="386">
        <f t="shared" ref="E12:E20" si="0">SUM(C12)</f>
        <v>0</v>
      </c>
      <c r="F12" s="387">
        <f t="shared" ref="F12:F20" si="1">SUM(D12)</f>
        <v>0</v>
      </c>
      <c r="G12" s="312" t="s">
        <v>16</v>
      </c>
    </row>
    <row r="13" spans="1:7" ht="15.75">
      <c r="A13" s="34"/>
      <c r="B13" s="147" t="s">
        <v>198</v>
      </c>
      <c r="C13" s="383"/>
      <c r="D13" s="384"/>
      <c r="E13" s="386">
        <f t="shared" si="0"/>
        <v>0</v>
      </c>
      <c r="F13" s="387">
        <f t="shared" si="1"/>
        <v>0</v>
      </c>
      <c r="G13" s="312" t="s">
        <v>16</v>
      </c>
    </row>
    <row r="14" spans="1:7" ht="15.75">
      <c r="A14" s="34"/>
      <c r="B14" s="147" t="s">
        <v>199</v>
      </c>
      <c r="C14" s="383"/>
      <c r="D14" s="384"/>
      <c r="E14" s="386">
        <f t="shared" si="0"/>
        <v>0</v>
      </c>
      <c r="F14" s="387">
        <f t="shared" si="1"/>
        <v>0</v>
      </c>
      <c r="G14" s="312" t="s">
        <v>16</v>
      </c>
    </row>
    <row r="15" spans="1:7" ht="15.75">
      <c r="A15" s="34"/>
      <c r="B15" s="147" t="s">
        <v>200</v>
      </c>
      <c r="C15" s="383"/>
      <c r="D15" s="384"/>
      <c r="E15" s="386">
        <f t="shared" si="0"/>
        <v>0</v>
      </c>
      <c r="F15" s="387">
        <f t="shared" si="1"/>
        <v>0</v>
      </c>
      <c r="G15" s="312" t="s">
        <v>16</v>
      </c>
    </row>
    <row r="16" spans="1:7" ht="15.75">
      <c r="A16" s="34"/>
      <c r="B16" s="147" t="s">
        <v>201</v>
      </c>
      <c r="C16" s="383"/>
      <c r="D16" s="384"/>
      <c r="E16" s="386">
        <f t="shared" si="0"/>
        <v>0</v>
      </c>
      <c r="F16" s="387">
        <f t="shared" si="1"/>
        <v>0</v>
      </c>
      <c r="G16" s="312" t="s">
        <v>16</v>
      </c>
    </row>
    <row r="17" spans="1:7" ht="15.75">
      <c r="A17" s="34"/>
      <c r="B17" s="147" t="s">
        <v>202</v>
      </c>
      <c r="C17" s="383"/>
      <c r="D17" s="384"/>
      <c r="E17" s="386">
        <f t="shared" si="0"/>
        <v>0</v>
      </c>
      <c r="F17" s="387">
        <f t="shared" si="1"/>
        <v>0</v>
      </c>
      <c r="G17" s="312" t="s">
        <v>16</v>
      </c>
    </row>
    <row r="18" spans="1:7" ht="15.75">
      <c r="A18" s="34"/>
      <c r="B18" s="147" t="s">
        <v>203</v>
      </c>
      <c r="C18" s="383">
        <v>12</v>
      </c>
      <c r="D18" s="384">
        <v>586</v>
      </c>
      <c r="E18" s="386">
        <f t="shared" si="0"/>
        <v>12</v>
      </c>
      <c r="F18" s="387">
        <f t="shared" si="1"/>
        <v>586</v>
      </c>
      <c r="G18" s="312" t="s">
        <v>16</v>
      </c>
    </row>
    <row r="19" spans="1:7" ht="15.75">
      <c r="A19" s="34"/>
      <c r="B19" s="147" t="s">
        <v>204</v>
      </c>
      <c r="C19" s="383"/>
      <c r="D19" s="384"/>
      <c r="E19" s="386">
        <f t="shared" si="0"/>
        <v>0</v>
      </c>
      <c r="F19" s="387">
        <f t="shared" si="1"/>
        <v>0</v>
      </c>
      <c r="G19" s="312" t="s">
        <v>16</v>
      </c>
    </row>
    <row r="20" spans="1:7" ht="15.75">
      <c r="A20" s="34"/>
      <c r="B20" s="147" t="s">
        <v>205</v>
      </c>
      <c r="C20" s="383"/>
      <c r="D20" s="384"/>
      <c r="E20" s="386">
        <f t="shared" si="0"/>
        <v>0</v>
      </c>
      <c r="F20" s="387">
        <f t="shared" si="1"/>
        <v>0</v>
      </c>
      <c r="G20" s="312" t="s">
        <v>16</v>
      </c>
    </row>
    <row r="21" spans="1:7" ht="15.75">
      <c r="A21" s="34"/>
      <c r="B21" s="149" t="s">
        <v>206</v>
      </c>
      <c r="C21" s="389"/>
      <c r="D21" s="390"/>
      <c r="E21" s="386">
        <f>SUM(C21)</f>
        <v>0</v>
      </c>
      <c r="F21" s="387">
        <f>SUM(D21)</f>
        <v>0</v>
      </c>
      <c r="G21" s="312" t="s">
        <v>16</v>
      </c>
    </row>
    <row r="22" spans="1:7" ht="15.75">
      <c r="A22" s="34"/>
      <c r="B22" s="91"/>
      <c r="C22" s="391"/>
      <c r="D22" s="392"/>
      <c r="E22" s="391"/>
      <c r="F22" s="393"/>
      <c r="G22" s="312" t="s">
        <v>16</v>
      </c>
    </row>
    <row r="23" spans="1:7" ht="15.75">
      <c r="A23" s="34"/>
      <c r="B23" s="147" t="s">
        <v>28</v>
      </c>
      <c r="C23" s="383">
        <f>SUM(C11:C21)</f>
        <v>12</v>
      </c>
      <c r="D23" s="384">
        <f>SUM(D11:D21)</f>
        <v>586</v>
      </c>
      <c r="E23" s="383">
        <f>SUM(E11:E21)</f>
        <v>12</v>
      </c>
      <c r="F23" s="385">
        <f>SUM(F11:F21)</f>
        <v>586</v>
      </c>
      <c r="G23" s="312" t="s">
        <v>16</v>
      </c>
    </row>
    <row r="24" spans="1:7" ht="15.75">
      <c r="A24" s="34"/>
      <c r="B24" s="148" t="s">
        <v>29</v>
      </c>
      <c r="C24" s="383">
        <f>+C23/-2</f>
        <v>-6</v>
      </c>
      <c r="D24" s="384">
        <f>+D23/-2</f>
        <v>-293</v>
      </c>
      <c r="E24" s="386">
        <f>SUM(C24)</f>
        <v>-6</v>
      </c>
      <c r="F24" s="387">
        <f>SUM(D24)</f>
        <v>-293</v>
      </c>
      <c r="G24" s="312" t="s">
        <v>16</v>
      </c>
    </row>
    <row r="25" spans="1:7" ht="15.75">
      <c r="A25" s="34"/>
      <c r="B25" s="149" t="s">
        <v>30</v>
      </c>
      <c r="C25" s="394"/>
      <c r="D25" s="390">
        <v>0</v>
      </c>
      <c r="E25" s="565">
        <f>SUM(C25)</f>
        <v>0</v>
      </c>
      <c r="F25" s="387">
        <f>SUM(D25)</f>
        <v>0</v>
      </c>
      <c r="G25" s="312" t="s">
        <v>16</v>
      </c>
    </row>
    <row r="26" spans="1:7" ht="15.75">
      <c r="A26" s="34"/>
      <c r="B26" s="91"/>
      <c r="C26" s="560"/>
      <c r="D26" s="392"/>
      <c r="E26" s="395"/>
      <c r="F26" s="396"/>
      <c r="G26" s="312" t="s">
        <v>16</v>
      </c>
    </row>
    <row r="27" spans="1:7" ht="15.75">
      <c r="A27" s="34"/>
      <c r="B27" s="280"/>
      <c r="C27" s="561"/>
      <c r="D27" s="397"/>
      <c r="E27" s="395"/>
      <c r="F27" s="398"/>
      <c r="G27" s="312" t="s">
        <v>16</v>
      </c>
    </row>
    <row r="28" spans="1:7" ht="15.75">
      <c r="A28" s="34"/>
      <c r="B28" s="246" t="s">
        <v>31</v>
      </c>
      <c r="C28" s="399">
        <f>SUM(C23:C25)</f>
        <v>6</v>
      </c>
      <c r="D28" s="400">
        <f>SUM(D23:D25)</f>
        <v>293</v>
      </c>
      <c r="E28" s="399">
        <f>SUM(E23:E25)</f>
        <v>6</v>
      </c>
      <c r="F28" s="401">
        <f>SUM(F23:F25)</f>
        <v>293</v>
      </c>
      <c r="G28" s="312" t="s">
        <v>16</v>
      </c>
    </row>
    <row r="29" spans="1:7" ht="15.75">
      <c r="A29" s="34"/>
      <c r="B29" s="91"/>
      <c r="C29" s="389"/>
      <c r="D29" s="566"/>
      <c r="E29" s="395"/>
      <c r="F29" s="402"/>
      <c r="G29" s="312" t="s">
        <v>16</v>
      </c>
    </row>
    <row r="30" spans="1:7" ht="15.75">
      <c r="A30" s="34"/>
      <c r="B30" s="147" t="s">
        <v>207</v>
      </c>
      <c r="C30" s="383"/>
      <c r="D30" s="384">
        <v>97</v>
      </c>
      <c r="E30" s="383">
        <f t="shared" ref="E30:E45" si="2">SUM(C30)</f>
        <v>0</v>
      </c>
      <c r="F30" s="388">
        <f t="shared" ref="F30:F45" si="3">SUM(D30)</f>
        <v>97</v>
      </c>
      <c r="G30" s="312" t="s">
        <v>16</v>
      </c>
    </row>
    <row r="31" spans="1:7" ht="15.75">
      <c r="A31" s="34"/>
      <c r="B31" s="147" t="s">
        <v>212</v>
      </c>
      <c r="C31" s="383"/>
      <c r="D31" s="384">
        <v>27</v>
      </c>
      <c r="E31" s="386">
        <f t="shared" si="2"/>
        <v>0</v>
      </c>
      <c r="F31" s="387">
        <f t="shared" si="3"/>
        <v>27</v>
      </c>
      <c r="G31" s="312" t="s">
        <v>16</v>
      </c>
    </row>
    <row r="32" spans="1:7" ht="15.75">
      <c r="A32" s="34"/>
      <c r="B32" s="147" t="s">
        <v>208</v>
      </c>
      <c r="C32" s="383"/>
      <c r="D32" s="384">
        <v>1</v>
      </c>
      <c r="E32" s="386">
        <f t="shared" si="2"/>
        <v>0</v>
      </c>
      <c r="F32" s="387">
        <f t="shared" si="3"/>
        <v>1</v>
      </c>
      <c r="G32" s="312" t="s">
        <v>16</v>
      </c>
    </row>
    <row r="33" spans="1:21" ht="15.75">
      <c r="A33" s="34"/>
      <c r="B33" s="147" t="s">
        <v>213</v>
      </c>
      <c r="C33" s="383"/>
      <c r="D33" s="384"/>
      <c r="E33" s="386">
        <f t="shared" si="2"/>
        <v>0</v>
      </c>
      <c r="F33" s="387">
        <f t="shared" si="3"/>
        <v>0</v>
      </c>
      <c r="G33" s="312" t="s">
        <v>16</v>
      </c>
    </row>
    <row r="34" spans="1:21" ht="15.75">
      <c r="A34" s="34"/>
      <c r="B34" s="147" t="s">
        <v>214</v>
      </c>
      <c r="C34" s="383"/>
      <c r="D34" s="384">
        <v>33</v>
      </c>
      <c r="E34" s="386">
        <f t="shared" si="2"/>
        <v>0</v>
      </c>
      <c r="F34" s="387">
        <f t="shared" si="3"/>
        <v>33</v>
      </c>
      <c r="G34" s="312" t="s">
        <v>16</v>
      </c>
    </row>
    <row r="35" spans="1:21" ht="15.75">
      <c r="A35" s="34"/>
      <c r="B35" s="147" t="s">
        <v>209</v>
      </c>
      <c r="C35" s="383"/>
      <c r="D35" s="384">
        <v>2</v>
      </c>
      <c r="E35" s="386">
        <f t="shared" si="2"/>
        <v>0</v>
      </c>
      <c r="F35" s="387">
        <f t="shared" si="3"/>
        <v>2</v>
      </c>
      <c r="G35" s="312" t="s">
        <v>16</v>
      </c>
    </row>
    <row r="36" spans="1:21" ht="15.75">
      <c r="A36" s="34"/>
      <c r="B36" s="147" t="s">
        <v>215</v>
      </c>
      <c r="C36" s="383"/>
      <c r="D36" s="384">
        <v>36</v>
      </c>
      <c r="E36" s="386">
        <f t="shared" si="2"/>
        <v>0</v>
      </c>
      <c r="F36" s="387">
        <f t="shared" si="3"/>
        <v>36</v>
      </c>
      <c r="G36" s="312" t="s">
        <v>16</v>
      </c>
    </row>
    <row r="37" spans="1:21" ht="15.75">
      <c r="A37" s="34"/>
      <c r="B37" s="147" t="s">
        <v>216</v>
      </c>
      <c r="C37" s="383"/>
      <c r="D37" s="384">
        <v>200</v>
      </c>
      <c r="E37" s="386">
        <f t="shared" si="2"/>
        <v>0</v>
      </c>
      <c r="F37" s="387">
        <f t="shared" si="3"/>
        <v>200</v>
      </c>
      <c r="G37" s="312" t="s">
        <v>16</v>
      </c>
    </row>
    <row r="38" spans="1:21" ht="15.75">
      <c r="A38" s="34"/>
      <c r="B38" s="147" t="s">
        <v>211</v>
      </c>
      <c r="C38" s="383"/>
      <c r="D38" s="384">
        <v>5</v>
      </c>
      <c r="E38" s="386">
        <f t="shared" si="2"/>
        <v>0</v>
      </c>
      <c r="F38" s="387">
        <f t="shared" si="3"/>
        <v>5</v>
      </c>
      <c r="G38" s="312" t="s">
        <v>16</v>
      </c>
    </row>
    <row r="39" spans="1:21" ht="15.75">
      <c r="A39" s="34"/>
      <c r="B39" s="147" t="s">
        <v>217</v>
      </c>
      <c r="C39" s="383"/>
      <c r="D39" s="384"/>
      <c r="E39" s="386">
        <f t="shared" si="2"/>
        <v>0</v>
      </c>
      <c r="F39" s="387">
        <f t="shared" si="3"/>
        <v>0</v>
      </c>
      <c r="G39" s="312" t="s">
        <v>16</v>
      </c>
    </row>
    <row r="40" spans="1:21" ht="15.75">
      <c r="A40" s="34"/>
      <c r="B40" s="147" t="s">
        <v>219</v>
      </c>
      <c r="C40" s="383"/>
      <c r="D40" s="384"/>
      <c r="E40" s="386">
        <f t="shared" si="2"/>
        <v>0</v>
      </c>
      <c r="F40" s="387">
        <f t="shared" si="3"/>
        <v>0</v>
      </c>
      <c r="G40" s="312" t="s">
        <v>16</v>
      </c>
    </row>
    <row r="41" spans="1:21" ht="15.75">
      <c r="A41" s="34"/>
      <c r="B41" s="147" t="s">
        <v>218</v>
      </c>
      <c r="C41" s="383"/>
      <c r="D41" s="384">
        <v>45</v>
      </c>
      <c r="E41" s="386">
        <f t="shared" si="2"/>
        <v>0</v>
      </c>
      <c r="F41" s="387">
        <f t="shared" si="3"/>
        <v>45</v>
      </c>
      <c r="G41" s="312" t="s">
        <v>16</v>
      </c>
    </row>
    <row r="42" spans="1:21" ht="15.75">
      <c r="A42" s="34"/>
      <c r="B42" s="147" t="s">
        <v>210</v>
      </c>
      <c r="C42" s="383"/>
      <c r="D42" s="384">
        <v>97</v>
      </c>
      <c r="E42" s="386">
        <f t="shared" si="2"/>
        <v>0</v>
      </c>
      <c r="F42" s="387">
        <f t="shared" si="3"/>
        <v>97</v>
      </c>
      <c r="G42" s="312" t="s">
        <v>16</v>
      </c>
    </row>
    <row r="43" spans="1:21" ht="15.75">
      <c r="A43" s="34"/>
      <c r="B43" s="147" t="s">
        <v>92</v>
      </c>
      <c r="C43" s="383"/>
      <c r="D43" s="384">
        <v>112</v>
      </c>
      <c r="E43" s="386">
        <f t="shared" si="2"/>
        <v>0</v>
      </c>
      <c r="F43" s="387">
        <f t="shared" si="3"/>
        <v>112</v>
      </c>
      <c r="G43" s="312" t="s">
        <v>16</v>
      </c>
    </row>
    <row r="44" spans="1:21" ht="15.75">
      <c r="A44" s="34"/>
      <c r="B44" s="147" t="s">
        <v>116</v>
      </c>
      <c r="C44" s="383"/>
      <c r="D44" s="384">
        <v>0</v>
      </c>
      <c r="E44" s="386">
        <f t="shared" si="2"/>
        <v>0</v>
      </c>
      <c r="F44" s="387">
        <f t="shared" si="3"/>
        <v>0</v>
      </c>
      <c r="G44" s="312" t="s">
        <v>16</v>
      </c>
    </row>
    <row r="45" spans="1:21" ht="15.75">
      <c r="A45" s="34"/>
      <c r="B45" s="149" t="s">
        <v>117</v>
      </c>
      <c r="C45" s="389"/>
      <c r="D45" s="562">
        <v>0</v>
      </c>
      <c r="E45" s="386">
        <f t="shared" si="2"/>
        <v>0</v>
      </c>
      <c r="F45" s="387">
        <f t="shared" si="3"/>
        <v>0</v>
      </c>
      <c r="G45" s="312" t="s">
        <v>16</v>
      </c>
    </row>
    <row r="46" spans="1:21" ht="16.5" thickBot="1">
      <c r="A46" s="34"/>
      <c r="B46" s="249" t="s">
        <v>109</v>
      </c>
      <c r="C46" s="563">
        <f>SUM(C28:C45)</f>
        <v>6</v>
      </c>
      <c r="D46" s="564">
        <f>SUM(D28:D45)</f>
        <v>948</v>
      </c>
      <c r="E46" s="563">
        <f>SUM(E28:E45)</f>
        <v>6</v>
      </c>
      <c r="F46" s="564">
        <f>SUM(F28:F45)</f>
        <v>948</v>
      </c>
      <c r="G46" s="312" t="s">
        <v>76</v>
      </c>
    </row>
    <row r="47" spans="1:21" ht="15.75">
      <c r="A47" s="34"/>
      <c r="B47" s="895"/>
      <c r="C47" s="896"/>
      <c r="D47" s="896"/>
      <c r="E47" s="896"/>
      <c r="F47" s="897"/>
      <c r="G47" s="313"/>
      <c r="H47" s="37"/>
      <c r="I47" s="37"/>
      <c r="J47" s="37"/>
      <c r="K47" s="37"/>
      <c r="L47" s="37"/>
      <c r="M47" s="37"/>
      <c r="N47" s="37"/>
      <c r="O47" s="37"/>
      <c r="P47" s="37"/>
      <c r="Q47" s="37"/>
      <c r="R47" s="37"/>
      <c r="S47" s="37"/>
      <c r="T47" s="37"/>
      <c r="U47" s="37"/>
    </row>
    <row r="48" spans="1:21" ht="15.75">
      <c r="A48" s="34"/>
      <c r="B48" s="38"/>
      <c r="C48" s="38"/>
      <c r="D48" s="38"/>
      <c r="E48" s="38"/>
      <c r="F48" s="38"/>
      <c r="G48" s="314"/>
      <c r="H48" s="37"/>
      <c r="I48" s="37"/>
      <c r="J48" s="37"/>
      <c r="K48" s="37"/>
      <c r="L48" s="37"/>
      <c r="M48" s="37"/>
      <c r="N48" s="37"/>
      <c r="O48" s="37"/>
      <c r="P48" s="37"/>
      <c r="Q48" s="37"/>
      <c r="R48" s="37"/>
      <c r="S48" s="37"/>
      <c r="T48" s="37"/>
      <c r="U48" s="37"/>
    </row>
    <row r="52" spans="6:6">
      <c r="F52" s="296"/>
    </row>
  </sheetData>
  <mergeCells count="5">
    <mergeCell ref="B47:F47"/>
    <mergeCell ref="B8:B10"/>
    <mergeCell ref="C8:D8"/>
    <mergeCell ref="C9:D9"/>
    <mergeCell ref="E8:F9"/>
  </mergeCells>
  <phoneticPr fontId="0" type="noConversion"/>
  <printOptions horizontalCentered="1"/>
  <pageMargins left="0.75" right="0.75" top="0.5" bottom="0.5" header="0.5" footer="0.5"/>
  <pageSetup scale="65"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K40"/>
  <sheetViews>
    <sheetView showGridLines="0" showOutlineSymbols="0" topLeftCell="B1" zoomScale="75" zoomScaleNormal="75" workbookViewId="0">
      <selection activeCell="N2" sqref="N2:N28"/>
    </sheetView>
  </sheetViews>
  <sheetFormatPr defaultColWidth="9.6640625" defaultRowHeight="15.75"/>
  <cols>
    <col min="1" max="1" width="3.88671875" style="11" hidden="1" customWidth="1"/>
    <col min="2" max="2" width="57" style="11" customWidth="1"/>
    <col min="3" max="3" width="8.33203125" style="11" customWidth="1"/>
    <col min="4" max="4" width="11.21875" style="11" bestFit="1" customWidth="1"/>
    <col min="5" max="5" width="8.77734375" style="11" customWidth="1"/>
    <col min="6" max="6" width="10.88671875" style="11" bestFit="1" customWidth="1"/>
    <col min="7" max="7" width="9.21875" style="11" customWidth="1"/>
    <col min="8" max="8" width="11.21875" style="11" bestFit="1" customWidth="1"/>
    <col min="9" max="9" width="7.77734375" style="11" customWidth="1"/>
    <col min="10" max="10" width="11.77734375" style="11" bestFit="1" customWidth="1"/>
    <col min="11" max="11" width="1.21875" style="311" customWidth="1"/>
    <col min="12" max="16384" width="9.6640625" style="11"/>
  </cols>
  <sheetData>
    <row r="1" spans="1:11" ht="20.25">
      <c r="A1" s="39" t="s">
        <v>243</v>
      </c>
      <c r="B1" s="909" t="s">
        <v>253</v>
      </c>
      <c r="C1" s="858"/>
      <c r="D1" s="858"/>
      <c r="E1" s="858"/>
      <c r="F1" s="858"/>
      <c r="G1" s="858"/>
      <c r="H1" s="858"/>
      <c r="I1" s="858"/>
      <c r="J1" s="858"/>
      <c r="K1" s="310" t="s">
        <v>16</v>
      </c>
    </row>
    <row r="2" spans="1:11" ht="20.25">
      <c r="A2" s="39"/>
      <c r="B2" s="145"/>
      <c r="C2" s="26"/>
      <c r="D2" s="26"/>
      <c r="E2" s="26"/>
      <c r="F2" s="26"/>
      <c r="G2" s="26"/>
      <c r="H2" s="26"/>
      <c r="I2" s="26"/>
      <c r="J2" s="26"/>
      <c r="K2" s="310" t="s">
        <v>16</v>
      </c>
    </row>
    <row r="3" spans="1:11" ht="20.25">
      <c r="A3" s="39"/>
      <c r="B3" s="26"/>
      <c r="C3" s="26"/>
      <c r="D3" s="26"/>
      <c r="E3" s="26"/>
      <c r="F3" s="26"/>
      <c r="G3" s="26"/>
      <c r="H3" s="26"/>
      <c r="I3" s="26"/>
      <c r="J3" s="26"/>
      <c r="K3" s="310" t="s">
        <v>16</v>
      </c>
    </row>
    <row r="4" spans="1:11" ht="20.25">
      <c r="A4" s="39"/>
      <c r="B4" s="908" t="s">
        <v>349</v>
      </c>
      <c r="C4" s="646"/>
      <c r="D4" s="646"/>
      <c r="E4" s="646"/>
      <c r="F4" s="646"/>
      <c r="G4" s="646"/>
      <c r="H4" s="646"/>
      <c r="I4" s="646"/>
      <c r="J4" s="646"/>
      <c r="K4" s="310" t="s">
        <v>16</v>
      </c>
    </row>
    <row r="5" spans="1:11" ht="18.75">
      <c r="A5" s="12" t="s">
        <v>349</v>
      </c>
      <c r="B5" s="914" t="str">
        <f>+'B. Summary of Requirements '!A5</f>
        <v>Bureau of Alcohol, Tobacco, Firearms and Explosives</v>
      </c>
      <c r="C5" s="645"/>
      <c r="D5" s="645"/>
      <c r="E5" s="645"/>
      <c r="F5" s="645"/>
      <c r="G5" s="645"/>
      <c r="H5" s="645"/>
      <c r="I5" s="645"/>
      <c r="J5" s="645"/>
      <c r="K5" s="310" t="s">
        <v>16</v>
      </c>
    </row>
    <row r="6" spans="1:11" ht="18.75">
      <c r="A6" s="14" t="e">
        <f>+#REF!</f>
        <v>#REF!</v>
      </c>
      <c r="B6" s="914" t="str">
        <f>+'B. Summary of Requirements '!A6</f>
        <v>Salaries and Expenses</v>
      </c>
      <c r="C6" s="646"/>
      <c r="D6" s="646"/>
      <c r="E6" s="646"/>
      <c r="F6" s="646"/>
      <c r="G6" s="646"/>
      <c r="H6" s="646"/>
      <c r="I6" s="646"/>
      <c r="J6" s="646"/>
      <c r="K6" s="310" t="s">
        <v>16</v>
      </c>
    </row>
    <row r="7" spans="1:11">
      <c r="A7" s="15"/>
      <c r="B7" s="28"/>
      <c r="C7" s="28"/>
      <c r="D7" s="28"/>
      <c r="E7" s="28"/>
      <c r="F7" s="28"/>
      <c r="G7" s="28"/>
      <c r="H7" s="28"/>
      <c r="I7" s="28"/>
      <c r="J7" s="28"/>
      <c r="K7" s="310" t="s">
        <v>16</v>
      </c>
    </row>
    <row r="8" spans="1:11" ht="16.5" thickBot="1">
      <c r="A8" s="26"/>
      <c r="B8" s="26" t="s">
        <v>339</v>
      </c>
      <c r="C8" s="26"/>
      <c r="D8" s="26"/>
      <c r="E8" s="26"/>
      <c r="F8" s="26"/>
      <c r="G8" s="26"/>
      <c r="H8" s="26"/>
      <c r="I8" s="26"/>
      <c r="J8" s="26"/>
      <c r="K8" s="310" t="s">
        <v>16</v>
      </c>
    </row>
    <row r="9" spans="1:11" ht="28.5" customHeight="1">
      <c r="A9" s="138"/>
      <c r="B9" s="910" t="s">
        <v>171</v>
      </c>
      <c r="C9" s="915" t="s">
        <v>12</v>
      </c>
      <c r="D9" s="916"/>
      <c r="E9" s="915" t="s">
        <v>285</v>
      </c>
      <c r="F9" s="919"/>
      <c r="G9" s="915" t="s">
        <v>286</v>
      </c>
      <c r="H9" s="919"/>
      <c r="I9" s="915" t="s">
        <v>160</v>
      </c>
      <c r="J9" s="919"/>
      <c r="K9" s="310" t="s">
        <v>16</v>
      </c>
    </row>
    <row r="10" spans="1:11" ht="30" customHeight="1">
      <c r="A10" s="136"/>
      <c r="B10" s="911"/>
      <c r="C10" s="917"/>
      <c r="D10" s="918"/>
      <c r="E10" s="920"/>
      <c r="F10" s="921"/>
      <c r="G10" s="920"/>
      <c r="H10" s="921"/>
      <c r="I10" s="920"/>
      <c r="J10" s="921"/>
      <c r="K10" s="310" t="s">
        <v>16</v>
      </c>
    </row>
    <row r="11" spans="1:11" ht="16.5" thickBot="1">
      <c r="A11" s="139"/>
      <c r="B11" s="912"/>
      <c r="C11" s="141" t="s">
        <v>338</v>
      </c>
      <c r="D11" s="140" t="s">
        <v>340</v>
      </c>
      <c r="E11" s="141" t="s">
        <v>338</v>
      </c>
      <c r="F11" s="140" t="s">
        <v>340</v>
      </c>
      <c r="G11" s="141" t="s">
        <v>338</v>
      </c>
      <c r="H11" s="140" t="s">
        <v>340</v>
      </c>
      <c r="I11" s="141" t="s">
        <v>338</v>
      </c>
      <c r="J11" s="142" t="s">
        <v>340</v>
      </c>
      <c r="K11" s="310" t="s">
        <v>16</v>
      </c>
    </row>
    <row r="12" spans="1:11" hidden="1">
      <c r="A12" s="136"/>
      <c r="B12" s="143" t="s">
        <v>172</v>
      </c>
      <c r="C12" s="136"/>
      <c r="D12" s="88"/>
      <c r="E12" s="136"/>
      <c r="F12" s="88"/>
      <c r="G12" s="136"/>
      <c r="H12" s="88"/>
      <c r="I12" s="136">
        <f t="shared" ref="I12:I32" si="0">G12-E12</f>
        <v>0</v>
      </c>
      <c r="J12" s="89"/>
      <c r="K12" s="310" t="s">
        <v>16</v>
      </c>
    </row>
    <row r="13" spans="1:11" hidden="1">
      <c r="A13" s="136"/>
      <c r="B13" s="143" t="s">
        <v>173</v>
      </c>
      <c r="C13" s="136"/>
      <c r="D13" s="88"/>
      <c r="E13" s="136"/>
      <c r="F13" s="88"/>
      <c r="G13" s="136"/>
      <c r="H13" s="88"/>
      <c r="I13" s="136">
        <f t="shared" si="0"/>
        <v>0</v>
      </c>
      <c r="J13" s="89"/>
      <c r="K13" s="310" t="s">
        <v>16</v>
      </c>
    </row>
    <row r="14" spans="1:11" hidden="1">
      <c r="A14" s="136"/>
      <c r="B14" s="143" t="s">
        <v>174</v>
      </c>
      <c r="C14" s="136"/>
      <c r="D14" s="88"/>
      <c r="E14" s="136"/>
      <c r="F14" s="88"/>
      <c r="G14" s="136"/>
      <c r="H14" s="88"/>
      <c r="I14" s="136">
        <f t="shared" si="0"/>
        <v>0</v>
      </c>
      <c r="J14" s="89"/>
      <c r="K14" s="310" t="s">
        <v>16</v>
      </c>
    </row>
    <row r="15" spans="1:11" hidden="1">
      <c r="A15" s="136"/>
      <c r="B15" s="143" t="s">
        <v>220</v>
      </c>
      <c r="C15" s="136"/>
      <c r="D15" s="88"/>
      <c r="E15" s="136"/>
      <c r="F15" s="88"/>
      <c r="G15" s="136"/>
      <c r="H15" s="88"/>
      <c r="I15" s="136">
        <f t="shared" si="0"/>
        <v>0</v>
      </c>
      <c r="J15" s="89"/>
      <c r="K15" s="310" t="s">
        <v>16</v>
      </c>
    </row>
    <row r="16" spans="1:11">
      <c r="A16" s="136"/>
      <c r="B16" s="247" t="s">
        <v>254</v>
      </c>
      <c r="C16" s="573">
        <v>48</v>
      </c>
      <c r="D16" s="574"/>
      <c r="E16" s="573">
        <v>48</v>
      </c>
      <c r="F16" s="574"/>
      <c r="G16" s="573">
        <v>48</v>
      </c>
      <c r="H16" s="574"/>
      <c r="I16" s="575">
        <f t="shared" si="0"/>
        <v>0</v>
      </c>
      <c r="J16" s="403"/>
      <c r="K16" s="310" t="s">
        <v>16</v>
      </c>
    </row>
    <row r="17" spans="1:11">
      <c r="A17" s="136"/>
      <c r="B17" s="146" t="s">
        <v>155</v>
      </c>
      <c r="C17" s="573">
        <v>161</v>
      </c>
      <c r="D17" s="574"/>
      <c r="E17" s="573">
        <v>161</v>
      </c>
      <c r="F17" s="574"/>
      <c r="G17" s="573">
        <v>161</v>
      </c>
      <c r="H17" s="574"/>
      <c r="I17" s="575">
        <f t="shared" si="0"/>
        <v>0</v>
      </c>
      <c r="J17" s="403"/>
      <c r="K17" s="310" t="s">
        <v>16</v>
      </c>
    </row>
    <row r="18" spans="1:11">
      <c r="A18" s="136"/>
      <c r="B18" s="146" t="s">
        <v>154</v>
      </c>
      <c r="C18" s="573">
        <v>544</v>
      </c>
      <c r="D18" s="574"/>
      <c r="E18" s="573">
        <v>544</v>
      </c>
      <c r="F18" s="574"/>
      <c r="G18" s="573">
        <v>544</v>
      </c>
      <c r="H18" s="574"/>
      <c r="I18" s="575">
        <f t="shared" si="0"/>
        <v>0</v>
      </c>
      <c r="J18" s="403"/>
      <c r="K18" s="310" t="s">
        <v>16</v>
      </c>
    </row>
    <row r="19" spans="1:11">
      <c r="A19" s="136"/>
      <c r="B19" s="146" t="s">
        <v>153</v>
      </c>
      <c r="C19" s="573">
        <v>2198</v>
      </c>
      <c r="D19" s="574"/>
      <c r="E19" s="573">
        <v>2116</v>
      </c>
      <c r="F19" s="574"/>
      <c r="G19" s="573">
        <v>2116</v>
      </c>
      <c r="H19" s="574"/>
      <c r="I19" s="575">
        <f t="shared" si="0"/>
        <v>0</v>
      </c>
      <c r="J19" s="403"/>
      <c r="K19" s="310" t="s">
        <v>16</v>
      </c>
    </row>
    <row r="20" spans="1:11">
      <c r="A20" s="136"/>
      <c r="B20" s="146" t="s">
        <v>152</v>
      </c>
      <c r="C20" s="573">
        <v>455</v>
      </c>
      <c r="D20" s="574"/>
      <c r="E20" s="573">
        <v>455</v>
      </c>
      <c r="F20" s="574"/>
      <c r="G20" s="573">
        <v>455</v>
      </c>
      <c r="H20" s="574"/>
      <c r="I20" s="575">
        <f t="shared" si="0"/>
        <v>0</v>
      </c>
      <c r="J20" s="403"/>
      <c r="K20" s="310" t="s">
        <v>16</v>
      </c>
    </row>
    <row r="21" spans="1:11">
      <c r="A21" s="136"/>
      <c r="B21" s="146" t="s">
        <v>151</v>
      </c>
      <c r="C21" s="573">
        <v>383</v>
      </c>
      <c r="D21" s="574"/>
      <c r="E21" s="573">
        <v>291</v>
      </c>
      <c r="F21" s="574"/>
      <c r="G21" s="573">
        <v>301</v>
      </c>
      <c r="H21" s="574"/>
      <c r="I21" s="575">
        <f t="shared" si="0"/>
        <v>10</v>
      </c>
      <c r="J21" s="403"/>
      <c r="K21" s="310" t="s">
        <v>16</v>
      </c>
    </row>
    <row r="22" spans="1:11">
      <c r="A22" s="136"/>
      <c r="B22" s="146" t="s">
        <v>150</v>
      </c>
      <c r="C22" s="573">
        <v>3</v>
      </c>
      <c r="D22" s="574"/>
      <c r="E22" s="573">
        <v>3</v>
      </c>
      <c r="F22" s="574"/>
      <c r="G22" s="573">
        <v>3</v>
      </c>
      <c r="H22" s="574"/>
      <c r="I22" s="575">
        <f t="shared" si="0"/>
        <v>0</v>
      </c>
      <c r="J22" s="403"/>
      <c r="K22" s="310" t="s">
        <v>16</v>
      </c>
    </row>
    <row r="23" spans="1:11">
      <c r="A23" s="136"/>
      <c r="B23" s="146" t="s">
        <v>149</v>
      </c>
      <c r="C23" s="573">
        <v>725</v>
      </c>
      <c r="D23" s="574"/>
      <c r="E23" s="573">
        <v>727</v>
      </c>
      <c r="F23" s="574"/>
      <c r="G23" s="573">
        <v>739</v>
      </c>
      <c r="H23" s="574"/>
      <c r="I23" s="575">
        <f t="shared" si="0"/>
        <v>12</v>
      </c>
      <c r="J23" s="403"/>
      <c r="K23" s="310" t="s">
        <v>16</v>
      </c>
    </row>
    <row r="24" spans="1:11">
      <c r="A24" s="136"/>
      <c r="B24" s="146" t="s">
        <v>148</v>
      </c>
      <c r="C24" s="573">
        <v>88</v>
      </c>
      <c r="D24" s="574"/>
      <c r="E24" s="573">
        <v>88</v>
      </c>
      <c r="F24" s="574"/>
      <c r="G24" s="573">
        <v>88</v>
      </c>
      <c r="H24" s="574"/>
      <c r="I24" s="575">
        <f t="shared" si="0"/>
        <v>0</v>
      </c>
      <c r="J24" s="403"/>
      <c r="K24" s="310" t="s">
        <v>16</v>
      </c>
    </row>
    <row r="25" spans="1:11">
      <c r="A25" s="136"/>
      <c r="B25" s="146" t="s">
        <v>147</v>
      </c>
      <c r="C25" s="573">
        <v>136</v>
      </c>
      <c r="D25" s="574"/>
      <c r="E25" s="573">
        <v>136</v>
      </c>
      <c r="F25" s="574"/>
      <c r="G25" s="573">
        <v>136</v>
      </c>
      <c r="H25" s="574"/>
      <c r="I25" s="575">
        <f t="shared" si="0"/>
        <v>0</v>
      </c>
      <c r="J25" s="403"/>
      <c r="K25" s="310" t="s">
        <v>16</v>
      </c>
    </row>
    <row r="26" spans="1:11">
      <c r="A26" s="136"/>
      <c r="B26" s="146" t="s">
        <v>146</v>
      </c>
      <c r="C26" s="573">
        <v>39</v>
      </c>
      <c r="D26" s="574"/>
      <c r="E26" s="573">
        <v>39</v>
      </c>
      <c r="F26" s="574"/>
      <c r="G26" s="573">
        <v>39</v>
      </c>
      <c r="H26" s="574"/>
      <c r="I26" s="575">
        <f t="shared" si="0"/>
        <v>0</v>
      </c>
      <c r="J26" s="403"/>
      <c r="K26" s="310" t="s">
        <v>16</v>
      </c>
    </row>
    <row r="27" spans="1:11">
      <c r="A27" s="136"/>
      <c r="B27" s="146" t="s">
        <v>145</v>
      </c>
      <c r="C27" s="573">
        <v>26</v>
      </c>
      <c r="D27" s="574"/>
      <c r="E27" s="573">
        <v>26</v>
      </c>
      <c r="F27" s="574"/>
      <c r="G27" s="573">
        <v>26</v>
      </c>
      <c r="H27" s="574"/>
      <c r="I27" s="575">
        <f t="shared" si="0"/>
        <v>0</v>
      </c>
      <c r="J27" s="403"/>
      <c r="K27" s="310" t="s">
        <v>16</v>
      </c>
    </row>
    <row r="28" spans="1:11">
      <c r="A28" s="136"/>
      <c r="B28" s="146" t="s">
        <v>144</v>
      </c>
      <c r="C28" s="573">
        <v>11</v>
      </c>
      <c r="D28" s="574"/>
      <c r="E28" s="573">
        <v>11</v>
      </c>
      <c r="F28" s="574"/>
      <c r="G28" s="573">
        <v>11</v>
      </c>
      <c r="H28" s="574"/>
      <c r="I28" s="575">
        <f t="shared" si="0"/>
        <v>0</v>
      </c>
      <c r="J28" s="403"/>
      <c r="K28" s="310" t="s">
        <v>16</v>
      </c>
    </row>
    <row r="29" spans="1:11">
      <c r="A29" s="136"/>
      <c r="B29" s="146" t="s">
        <v>143</v>
      </c>
      <c r="C29" s="576">
        <v>7</v>
      </c>
      <c r="D29" s="574"/>
      <c r="E29" s="573">
        <v>7</v>
      </c>
      <c r="F29" s="574"/>
      <c r="G29" s="573">
        <v>7</v>
      </c>
      <c r="H29" s="574"/>
      <c r="I29" s="575">
        <f t="shared" si="0"/>
        <v>0</v>
      </c>
      <c r="J29" s="403"/>
      <c r="K29" s="310" t="s">
        <v>16</v>
      </c>
    </row>
    <row r="30" spans="1:11">
      <c r="A30" s="136"/>
      <c r="B30" s="146" t="s">
        <v>142</v>
      </c>
      <c r="C30" s="573">
        <v>3</v>
      </c>
      <c r="D30" s="574"/>
      <c r="E30" s="573">
        <v>3</v>
      </c>
      <c r="F30" s="574"/>
      <c r="G30" s="573">
        <v>3</v>
      </c>
      <c r="H30" s="574"/>
      <c r="I30" s="575">
        <f>G30-E30</f>
        <v>0</v>
      </c>
      <c r="J30" s="403"/>
      <c r="K30" s="310" t="s">
        <v>16</v>
      </c>
    </row>
    <row r="31" spans="1:11">
      <c r="A31" s="136"/>
      <c r="B31" s="146" t="s">
        <v>141</v>
      </c>
      <c r="C31" s="573">
        <v>0</v>
      </c>
      <c r="D31" s="574"/>
      <c r="E31" s="573">
        <v>0</v>
      </c>
      <c r="F31" s="574"/>
      <c r="G31" s="573">
        <v>0</v>
      </c>
      <c r="H31" s="574"/>
      <c r="I31" s="575">
        <f>G31-E31</f>
        <v>0</v>
      </c>
      <c r="J31" s="403"/>
      <c r="K31" s="310" t="s">
        <v>16</v>
      </c>
    </row>
    <row r="32" spans="1:11">
      <c r="A32" s="136"/>
      <c r="B32" s="144" t="s">
        <v>118</v>
      </c>
      <c r="C32" s="573">
        <v>301</v>
      </c>
      <c r="D32" s="577"/>
      <c r="E32" s="573">
        <v>301</v>
      </c>
      <c r="F32" s="577"/>
      <c r="G32" s="573">
        <v>301</v>
      </c>
      <c r="H32" s="577"/>
      <c r="I32" s="578">
        <f t="shared" si="0"/>
        <v>0</v>
      </c>
      <c r="J32" s="404"/>
      <c r="K32" s="310" t="s">
        <v>16</v>
      </c>
    </row>
    <row r="33" spans="1:11">
      <c r="A33" s="136"/>
      <c r="B33" s="169" t="s">
        <v>195</v>
      </c>
      <c r="C33" s="579">
        <f>SUM(C16:C32)</f>
        <v>5128</v>
      </c>
      <c r="D33" s="580"/>
      <c r="E33" s="579">
        <f>SUM(E16:E32)</f>
        <v>4956</v>
      </c>
      <c r="F33" s="580"/>
      <c r="G33" s="579">
        <f>SUM(G16:G32)</f>
        <v>4978</v>
      </c>
      <c r="H33" s="580"/>
      <c r="I33" s="579">
        <f>SUM(I16:I32)</f>
        <v>22</v>
      </c>
      <c r="J33" s="405"/>
      <c r="K33" s="310" t="s">
        <v>16</v>
      </c>
    </row>
    <row r="34" spans="1:11">
      <c r="A34" s="136"/>
      <c r="B34" s="170" t="s">
        <v>69</v>
      </c>
      <c r="C34" s="581"/>
      <c r="D34" s="582">
        <v>150642</v>
      </c>
      <c r="E34" s="583"/>
      <c r="F34" s="582">
        <v>155914.47</v>
      </c>
      <c r="G34" s="598"/>
      <c r="H34" s="582">
        <v>160591.90410000001</v>
      </c>
      <c r="I34" s="575"/>
      <c r="J34" s="406"/>
      <c r="K34" s="310" t="s">
        <v>16</v>
      </c>
    </row>
    <row r="35" spans="1:11">
      <c r="A35" s="136"/>
      <c r="B35" s="170" t="s">
        <v>221</v>
      </c>
      <c r="C35" s="584"/>
      <c r="D35" s="582">
        <v>79314</v>
      </c>
      <c r="E35" s="583"/>
      <c r="F35" s="582">
        <v>82089.990000000005</v>
      </c>
      <c r="G35" s="598"/>
      <c r="H35" s="582">
        <v>84552.689699999988</v>
      </c>
      <c r="I35" s="575"/>
      <c r="J35" s="406"/>
      <c r="K35" s="310" t="s">
        <v>16</v>
      </c>
    </row>
    <row r="36" spans="1:11" ht="16.5" thickBot="1">
      <c r="A36" s="137"/>
      <c r="B36" s="248" t="s">
        <v>222</v>
      </c>
      <c r="C36" s="585"/>
      <c r="D36" s="586">
        <v>12.46</v>
      </c>
      <c r="E36" s="587"/>
      <c r="F36" s="586">
        <v>12.46</v>
      </c>
      <c r="G36" s="599"/>
      <c r="H36" s="600">
        <v>12.45</v>
      </c>
      <c r="I36" s="587"/>
      <c r="J36" s="407"/>
      <c r="K36" s="310" t="s">
        <v>76</v>
      </c>
    </row>
    <row r="37" spans="1:11">
      <c r="A37" s="26"/>
      <c r="B37" s="913"/>
      <c r="C37" s="641"/>
      <c r="D37" s="641"/>
      <c r="E37" s="641"/>
      <c r="F37" s="641"/>
      <c r="G37" s="641"/>
      <c r="H37" s="641"/>
      <c r="I37" s="641"/>
      <c r="J37" s="641"/>
      <c r="K37" s="641"/>
    </row>
    <row r="38" spans="1:11">
      <c r="B38" s="26"/>
      <c r="C38" s="26"/>
      <c r="D38" s="26"/>
      <c r="E38" s="26"/>
      <c r="F38" s="26"/>
      <c r="G38" s="26"/>
      <c r="H38" s="26"/>
      <c r="I38" s="26"/>
      <c r="J38" s="26"/>
    </row>
    <row r="40" spans="1:11">
      <c r="K40" s="310"/>
    </row>
  </sheetData>
  <mergeCells count="10">
    <mergeCell ref="B4:J4"/>
    <mergeCell ref="B1:J1"/>
    <mergeCell ref="B9:B11"/>
    <mergeCell ref="B37:K37"/>
    <mergeCell ref="B6:J6"/>
    <mergeCell ref="B5:J5"/>
    <mergeCell ref="C9:D10"/>
    <mergeCell ref="E9:F10"/>
    <mergeCell ref="G9:H10"/>
    <mergeCell ref="I9:J10"/>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Q89"/>
  <sheetViews>
    <sheetView zoomScaleNormal="100" zoomScaleSheetLayoutView="50" workbookViewId="0">
      <selection activeCell="N2" sqref="N2:N28"/>
    </sheetView>
  </sheetViews>
  <sheetFormatPr defaultRowHeight="15.75"/>
  <cols>
    <col min="1" max="1" width="1.88671875" style="3" customWidth="1"/>
    <col min="2" max="2" width="27.109375" style="3" customWidth="1"/>
    <col min="3" max="3" width="12.5546875" style="3" customWidth="1"/>
    <col min="4" max="4" width="18.109375" style="3" customWidth="1"/>
    <col min="5" max="5" width="8.88671875" style="3"/>
    <col min="6" max="6" width="11.21875" style="3" bestFit="1" customWidth="1"/>
    <col min="7" max="7" width="8.88671875" style="3"/>
    <col min="8" max="8" width="10.6640625" style="3" customWidth="1"/>
    <col min="9" max="9" width="8.88671875" style="3"/>
    <col min="10" max="10" width="12.5546875" style="3" bestFit="1" customWidth="1"/>
    <col min="11" max="11" width="8.88671875" style="3"/>
    <col min="12" max="12" width="10.33203125" style="3" customWidth="1"/>
    <col min="13" max="15" width="0" style="3" hidden="1" customWidth="1"/>
    <col min="16" max="16" width="1" style="309" customWidth="1"/>
    <col min="18" max="16384" width="8.88671875" style="3"/>
  </cols>
  <sheetData>
    <row r="1" spans="1:16" ht="19.149999999999999" customHeight="1">
      <c r="A1" s="636" t="s">
        <v>252</v>
      </c>
      <c r="B1" s="799"/>
      <c r="C1" s="799"/>
      <c r="D1" s="799"/>
      <c r="E1" s="799"/>
      <c r="F1" s="799"/>
      <c r="G1" s="799"/>
      <c r="H1" s="799"/>
      <c r="I1" s="799"/>
      <c r="J1" s="799"/>
      <c r="K1" s="799"/>
      <c r="L1" s="799"/>
      <c r="P1" s="308" t="s">
        <v>16</v>
      </c>
    </row>
    <row r="2" spans="1:16" ht="19.149999999999999" customHeight="1">
      <c r="A2" s="820"/>
      <c r="B2" s="799"/>
      <c r="C2" s="799"/>
      <c r="D2" s="799"/>
      <c r="E2" s="799"/>
      <c r="F2" s="799"/>
      <c r="G2" s="799"/>
      <c r="H2" s="799"/>
      <c r="I2" s="799"/>
      <c r="J2" s="799"/>
      <c r="K2" s="799"/>
      <c r="L2" s="799"/>
      <c r="P2" s="308" t="s">
        <v>16</v>
      </c>
    </row>
    <row r="3" spans="1:16" ht="18.75">
      <c r="A3" s="948" t="s">
        <v>233</v>
      </c>
      <c r="B3" s="799"/>
      <c r="C3" s="799"/>
      <c r="D3" s="799"/>
      <c r="E3" s="799"/>
      <c r="F3" s="799"/>
      <c r="G3" s="799"/>
      <c r="H3" s="799"/>
      <c r="I3" s="799"/>
      <c r="J3" s="799"/>
      <c r="K3" s="799"/>
      <c r="L3" s="799"/>
      <c r="P3" s="308" t="s">
        <v>16</v>
      </c>
    </row>
    <row r="4" spans="1:16" ht="16.5">
      <c r="A4" s="939" t="str">
        <f>+'B. Summary of Requirements '!A5</f>
        <v>Bureau of Alcohol, Tobacco, Firearms and Explosives</v>
      </c>
      <c r="B4" s="799"/>
      <c r="C4" s="799"/>
      <c r="D4" s="799"/>
      <c r="E4" s="799"/>
      <c r="F4" s="799"/>
      <c r="G4" s="799"/>
      <c r="H4" s="799"/>
      <c r="I4" s="799"/>
      <c r="J4" s="799"/>
      <c r="K4" s="799"/>
      <c r="L4" s="799"/>
      <c r="P4" s="308" t="s">
        <v>16</v>
      </c>
    </row>
    <row r="5" spans="1:16" ht="16.5">
      <c r="A5" s="939" t="str">
        <f>+'B. Summary of Requirements '!A6</f>
        <v>Salaries and Expenses</v>
      </c>
      <c r="B5" s="799"/>
      <c r="C5" s="799"/>
      <c r="D5" s="799"/>
      <c r="E5" s="799"/>
      <c r="F5" s="799"/>
      <c r="G5" s="799"/>
      <c r="H5" s="799"/>
      <c r="I5" s="799"/>
      <c r="J5" s="799"/>
      <c r="K5" s="799"/>
      <c r="L5" s="799"/>
      <c r="P5" s="308" t="s">
        <v>16</v>
      </c>
    </row>
    <row r="6" spans="1:16">
      <c r="A6" s="941" t="s">
        <v>309</v>
      </c>
      <c r="B6" s="799"/>
      <c r="C6" s="799"/>
      <c r="D6" s="799"/>
      <c r="E6" s="799"/>
      <c r="F6" s="799"/>
      <c r="G6" s="799"/>
      <c r="H6" s="799"/>
      <c r="I6" s="799"/>
      <c r="J6" s="799"/>
      <c r="K6" s="799"/>
      <c r="L6" s="799"/>
      <c r="P6" s="308" t="s">
        <v>16</v>
      </c>
    </row>
    <row r="7" spans="1:16" ht="11.25" customHeight="1">
      <c r="A7" s="4"/>
      <c r="B7" s="14"/>
      <c r="C7" s="29"/>
      <c r="D7" s="29"/>
      <c r="E7" s="29"/>
      <c r="F7" s="29"/>
      <c r="G7" s="29"/>
      <c r="H7" s="29"/>
      <c r="I7" s="29"/>
      <c r="J7" s="29"/>
      <c r="K7" s="4"/>
      <c r="L7" s="4"/>
      <c r="P7" s="308" t="s">
        <v>16</v>
      </c>
    </row>
    <row r="8" spans="1:16" ht="44.25" customHeight="1">
      <c r="A8" s="940" t="s">
        <v>223</v>
      </c>
      <c r="B8" s="796"/>
      <c r="C8" s="796"/>
      <c r="D8" s="797"/>
      <c r="E8" s="946" t="s">
        <v>13</v>
      </c>
      <c r="F8" s="947"/>
      <c r="G8" s="944" t="s">
        <v>285</v>
      </c>
      <c r="H8" s="945"/>
      <c r="I8" s="942" t="s">
        <v>286</v>
      </c>
      <c r="J8" s="943"/>
      <c r="K8" s="942" t="s">
        <v>160</v>
      </c>
      <c r="L8" s="761"/>
      <c r="M8" s="11"/>
      <c r="P8" s="308" t="s">
        <v>16</v>
      </c>
    </row>
    <row r="9" spans="1:16" ht="25.5" customHeight="1" thickBot="1">
      <c r="A9" s="855"/>
      <c r="B9" s="856"/>
      <c r="C9" s="856"/>
      <c r="D9" s="857"/>
      <c r="E9" s="131" t="s">
        <v>165</v>
      </c>
      <c r="F9" s="132" t="s">
        <v>340</v>
      </c>
      <c r="G9" s="131" t="s">
        <v>165</v>
      </c>
      <c r="H9" s="132" t="s">
        <v>340</v>
      </c>
      <c r="I9" s="131" t="s">
        <v>165</v>
      </c>
      <c r="J9" s="132" t="s">
        <v>340</v>
      </c>
      <c r="K9" s="131" t="s">
        <v>165</v>
      </c>
      <c r="L9" s="133" t="s">
        <v>340</v>
      </c>
      <c r="M9" s="11"/>
      <c r="P9" s="308" t="s">
        <v>16</v>
      </c>
    </row>
    <row r="10" spans="1:16">
      <c r="A10" s="928" t="s">
        <v>67</v>
      </c>
      <c r="B10" s="929"/>
      <c r="C10" s="929"/>
      <c r="D10" s="930"/>
      <c r="E10" s="411">
        <v>4732</v>
      </c>
      <c r="F10" s="412">
        <v>387971</v>
      </c>
      <c r="G10" s="411">
        <v>4880</v>
      </c>
      <c r="H10" s="412">
        <v>382535</v>
      </c>
      <c r="I10" s="411">
        <v>4942</v>
      </c>
      <c r="J10" s="409">
        <v>398743</v>
      </c>
      <c r="K10" s="408">
        <f>I10-G10</f>
        <v>62</v>
      </c>
      <c r="L10" s="379">
        <f>J10-H10</f>
        <v>16208</v>
      </c>
      <c r="M10" s="11"/>
      <c r="P10" s="308" t="s">
        <v>16</v>
      </c>
    </row>
    <row r="11" spans="1:16">
      <c r="A11" s="925" t="s">
        <v>194</v>
      </c>
      <c r="B11" s="934"/>
      <c r="C11" s="934"/>
      <c r="D11" s="935"/>
      <c r="E11" s="411"/>
      <c r="F11" s="412">
        <v>1168</v>
      </c>
      <c r="G11" s="411"/>
      <c r="H11" s="412">
        <v>12328</v>
      </c>
      <c r="I11" s="411">
        <v>0</v>
      </c>
      <c r="J11" s="409">
        <v>12714</v>
      </c>
      <c r="K11" s="408">
        <f>I11-G11</f>
        <v>0</v>
      </c>
      <c r="L11" s="379">
        <f>J11-H11</f>
        <v>386</v>
      </c>
      <c r="M11" s="32" t="s">
        <v>163</v>
      </c>
      <c r="N11" s="3" t="s">
        <v>164</v>
      </c>
      <c r="P11" s="308" t="s">
        <v>16</v>
      </c>
    </row>
    <row r="12" spans="1:16">
      <c r="A12" s="925" t="s">
        <v>176</v>
      </c>
      <c r="B12" s="934"/>
      <c r="C12" s="934"/>
      <c r="D12" s="935"/>
      <c r="E12" s="412">
        <f>+E13+E15+E14</f>
        <v>609</v>
      </c>
      <c r="F12" s="412">
        <f>+F13+F15+F14</f>
        <v>58450</v>
      </c>
      <c r="G12" s="411">
        <f>+G13+G15+G14</f>
        <v>644</v>
      </c>
      <c r="H12" s="412">
        <f>+H13+H15+H14</f>
        <v>63853</v>
      </c>
      <c r="I12" s="411">
        <f>+I13+I15</f>
        <v>24</v>
      </c>
      <c r="J12" s="409">
        <f>+J13+J15+J14</f>
        <v>65098</v>
      </c>
      <c r="K12" s="408">
        <f>+K13+K15</f>
        <v>0</v>
      </c>
      <c r="L12" s="379">
        <f>J12-H12</f>
        <v>1245</v>
      </c>
      <c r="M12" s="11">
        <v>93</v>
      </c>
      <c r="P12" s="308" t="s">
        <v>16</v>
      </c>
    </row>
    <row r="13" spans="1:16">
      <c r="A13" s="951" t="s">
        <v>178</v>
      </c>
      <c r="B13" s="932"/>
      <c r="C13" s="932"/>
      <c r="D13" s="933"/>
      <c r="E13" s="601">
        <v>20</v>
      </c>
      <c r="F13" s="568">
        <v>2436</v>
      </c>
      <c r="G13" s="601">
        <v>24</v>
      </c>
      <c r="H13" s="568">
        <v>2095</v>
      </c>
      <c r="I13" s="601">
        <v>24</v>
      </c>
      <c r="J13" s="415">
        <v>2079</v>
      </c>
      <c r="K13" s="414">
        <f>I13-G13</f>
        <v>0</v>
      </c>
      <c r="L13" s="416">
        <f>J13-H13</f>
        <v>-16</v>
      </c>
      <c r="M13" s="11"/>
      <c r="P13" s="308" t="s">
        <v>16</v>
      </c>
    </row>
    <row r="14" spans="1:16">
      <c r="A14" s="951" t="s">
        <v>25</v>
      </c>
      <c r="B14" s="932"/>
      <c r="C14" s="932"/>
      <c r="D14" s="933"/>
      <c r="E14" s="601">
        <v>589</v>
      </c>
      <c r="F14" s="568">
        <v>53083</v>
      </c>
      <c r="G14" s="601">
        <v>620</v>
      </c>
      <c r="H14" s="568">
        <v>58029</v>
      </c>
      <c r="I14" s="601">
        <v>630.25</v>
      </c>
      <c r="J14" s="415">
        <v>58959</v>
      </c>
      <c r="K14" s="414">
        <f>I14-G14</f>
        <v>10.25</v>
      </c>
      <c r="L14" s="416">
        <f>J14-H14</f>
        <v>930</v>
      </c>
      <c r="M14" s="11"/>
      <c r="P14" s="308" t="s">
        <v>16</v>
      </c>
    </row>
    <row r="15" spans="1:16">
      <c r="A15" s="951" t="s">
        <v>177</v>
      </c>
      <c r="B15" s="932"/>
      <c r="C15" s="932"/>
      <c r="D15" s="933"/>
      <c r="E15" s="414"/>
      <c r="F15" s="568">
        <v>2931</v>
      </c>
      <c r="G15" s="414"/>
      <c r="H15" s="415">
        <v>3729</v>
      </c>
      <c r="I15" s="414"/>
      <c r="J15" s="415">
        <v>4060</v>
      </c>
      <c r="K15" s="414">
        <f>I15-G15</f>
        <v>0</v>
      </c>
      <c r="L15" s="416">
        <f>J15-H15</f>
        <v>331</v>
      </c>
      <c r="M15" s="11"/>
      <c r="P15" s="308" t="s">
        <v>16</v>
      </c>
    </row>
    <row r="16" spans="1:16">
      <c r="A16" s="952" t="s">
        <v>179</v>
      </c>
      <c r="B16" s="953"/>
      <c r="C16" s="953"/>
      <c r="D16" s="954"/>
      <c r="E16" s="417"/>
      <c r="F16" s="569">
        <v>90</v>
      </c>
      <c r="G16" s="417"/>
      <c r="H16" s="418">
        <v>131</v>
      </c>
      <c r="I16" s="417"/>
      <c r="J16" s="418">
        <v>131</v>
      </c>
      <c r="K16" s="417">
        <f>I16-G16</f>
        <v>0</v>
      </c>
      <c r="L16" s="419">
        <f>J16-H16</f>
        <v>0</v>
      </c>
      <c r="M16" s="11"/>
      <c r="P16" s="308" t="s">
        <v>16</v>
      </c>
    </row>
    <row r="17" spans="1:16">
      <c r="A17" s="955" t="s">
        <v>68</v>
      </c>
      <c r="B17" s="956"/>
      <c r="C17" s="956"/>
      <c r="D17" s="957"/>
      <c r="E17" s="420">
        <f t="shared" ref="E17:J17" si="0">+E10+E11+E12+E16</f>
        <v>5341</v>
      </c>
      <c r="F17" s="570">
        <f t="shared" si="0"/>
        <v>447679</v>
      </c>
      <c r="G17" s="420">
        <f t="shared" si="0"/>
        <v>5524</v>
      </c>
      <c r="H17" s="421">
        <f t="shared" si="0"/>
        <v>458847</v>
      </c>
      <c r="I17" s="420">
        <f t="shared" si="0"/>
        <v>4966</v>
      </c>
      <c r="J17" s="421">
        <f t="shared" si="0"/>
        <v>476686</v>
      </c>
      <c r="K17" s="420">
        <f>SUM(K10:K16)</f>
        <v>72.25</v>
      </c>
      <c r="L17" s="422">
        <f>+L10+L11+L12+L16</f>
        <v>17839</v>
      </c>
      <c r="M17" s="4">
        <f>697+630+957+2333</f>
        <v>4617</v>
      </c>
      <c r="N17" s="3">
        <f>2451-93</f>
        <v>2358</v>
      </c>
      <c r="O17" s="3">
        <f>+H17-J17</f>
        <v>-17839</v>
      </c>
      <c r="P17" s="308" t="s">
        <v>16</v>
      </c>
    </row>
    <row r="18" spans="1:16">
      <c r="A18" s="925" t="s">
        <v>224</v>
      </c>
      <c r="B18" s="934"/>
      <c r="C18" s="934"/>
      <c r="D18" s="935"/>
      <c r="E18" s="408"/>
      <c r="F18" s="409"/>
      <c r="G18" s="408"/>
      <c r="H18" s="409"/>
      <c r="I18" s="408"/>
      <c r="J18" s="409"/>
      <c r="K18" s="408"/>
      <c r="L18" s="379"/>
      <c r="M18" s="11"/>
      <c r="P18" s="308" t="s">
        <v>16</v>
      </c>
    </row>
    <row r="19" spans="1:16">
      <c r="A19" s="931" t="s">
        <v>181</v>
      </c>
      <c r="B19" s="932"/>
      <c r="C19" s="932"/>
      <c r="D19" s="933"/>
      <c r="E19" s="408"/>
      <c r="F19" s="409">
        <v>174478</v>
      </c>
      <c r="G19" s="408"/>
      <c r="H19" s="409">
        <v>171594</v>
      </c>
      <c r="I19" s="408"/>
      <c r="J19" s="409">
        <v>183699</v>
      </c>
      <c r="K19" s="408"/>
      <c r="L19" s="379">
        <f t="shared" ref="L19:L24" si="1">J19-H19</f>
        <v>12105</v>
      </c>
      <c r="M19" s="11">
        <v>359</v>
      </c>
      <c r="N19" s="3">
        <f>1171+93</f>
        <v>1264</v>
      </c>
      <c r="O19" s="3">
        <f t="shared" ref="O19:O30" si="2">+H19-J19</f>
        <v>-12105</v>
      </c>
      <c r="P19" s="308" t="s">
        <v>16</v>
      </c>
    </row>
    <row r="20" spans="1:16">
      <c r="A20" s="931" t="s">
        <v>119</v>
      </c>
      <c r="B20" s="932"/>
      <c r="C20" s="932"/>
      <c r="D20" s="933"/>
      <c r="E20" s="408"/>
      <c r="F20" s="409">
        <v>29</v>
      </c>
      <c r="G20" s="408"/>
      <c r="H20" s="409">
        <v>125</v>
      </c>
      <c r="I20" s="408"/>
      <c r="J20" s="409">
        <v>125</v>
      </c>
      <c r="K20" s="408"/>
      <c r="L20" s="379">
        <f t="shared" si="1"/>
        <v>0</v>
      </c>
      <c r="M20" s="11">
        <v>359</v>
      </c>
      <c r="N20" s="3">
        <f>1171+93</f>
        <v>1264</v>
      </c>
      <c r="O20" s="3">
        <f t="shared" si="2"/>
        <v>0</v>
      </c>
      <c r="P20" s="308" t="s">
        <v>16</v>
      </c>
    </row>
    <row r="21" spans="1:16">
      <c r="A21" s="931" t="s">
        <v>182</v>
      </c>
      <c r="B21" s="932"/>
      <c r="C21" s="932"/>
      <c r="D21" s="933"/>
      <c r="E21" s="408"/>
      <c r="F21" s="409">
        <v>22798</v>
      </c>
      <c r="G21" s="408"/>
      <c r="H21" s="409">
        <v>18658</v>
      </c>
      <c r="I21" s="408"/>
      <c r="J21" s="409">
        <v>20418</v>
      </c>
      <c r="K21" s="408"/>
      <c r="L21" s="379">
        <f t="shared" si="1"/>
        <v>1760</v>
      </c>
      <c r="M21" s="11"/>
      <c r="N21" s="3">
        <v>110</v>
      </c>
      <c r="O21" s="3">
        <f t="shared" si="2"/>
        <v>-1760</v>
      </c>
      <c r="P21" s="308" t="s">
        <v>16</v>
      </c>
    </row>
    <row r="22" spans="1:16">
      <c r="A22" s="931" t="s">
        <v>183</v>
      </c>
      <c r="B22" s="932"/>
      <c r="C22" s="932"/>
      <c r="D22" s="933"/>
      <c r="E22" s="408"/>
      <c r="F22" s="409">
        <v>2740</v>
      </c>
      <c r="G22" s="408"/>
      <c r="H22" s="409">
        <v>1837</v>
      </c>
      <c r="I22" s="408"/>
      <c r="J22" s="409">
        <v>2228</v>
      </c>
      <c r="K22" s="408"/>
      <c r="L22" s="379">
        <f t="shared" si="1"/>
        <v>391</v>
      </c>
      <c r="M22" s="11"/>
      <c r="N22" s="3">
        <v>0</v>
      </c>
      <c r="O22" s="3">
        <f t="shared" si="2"/>
        <v>-391</v>
      </c>
      <c r="P22" s="308" t="s">
        <v>16</v>
      </c>
    </row>
    <row r="23" spans="1:16">
      <c r="A23" s="931" t="s">
        <v>244</v>
      </c>
      <c r="B23" s="932"/>
      <c r="C23" s="932"/>
      <c r="D23" s="933"/>
      <c r="E23" s="408"/>
      <c r="F23" s="409">
        <v>71988</v>
      </c>
      <c r="G23" s="408"/>
      <c r="H23" s="409">
        <v>68518</v>
      </c>
      <c r="I23" s="408"/>
      <c r="J23" s="409">
        <v>69774</v>
      </c>
      <c r="K23" s="408"/>
      <c r="L23" s="379">
        <f t="shared" si="1"/>
        <v>1256</v>
      </c>
      <c r="M23" s="11">
        <f>4220-576</f>
        <v>3644</v>
      </c>
      <c r="O23" s="3">
        <f t="shared" si="2"/>
        <v>-1256</v>
      </c>
      <c r="P23" s="308" t="s">
        <v>16</v>
      </c>
    </row>
    <row r="24" spans="1:16">
      <c r="A24" s="931" t="s">
        <v>137</v>
      </c>
      <c r="B24" s="932"/>
      <c r="C24" s="932"/>
      <c r="D24" s="933"/>
      <c r="E24" s="408"/>
      <c r="F24" s="409">
        <v>1094</v>
      </c>
      <c r="G24" s="408"/>
      <c r="H24" s="409">
        <v>1187</v>
      </c>
      <c r="I24" s="408"/>
      <c r="J24" s="409">
        <v>1202</v>
      </c>
      <c r="K24" s="408"/>
      <c r="L24" s="379">
        <f t="shared" si="1"/>
        <v>15</v>
      </c>
      <c r="M24" s="11"/>
      <c r="O24" s="3">
        <f t="shared" si="2"/>
        <v>-15</v>
      </c>
      <c r="P24" s="308" t="s">
        <v>16</v>
      </c>
    </row>
    <row r="25" spans="1:16">
      <c r="A25" s="931" t="s">
        <v>184</v>
      </c>
      <c r="B25" s="932"/>
      <c r="C25" s="932"/>
      <c r="D25" s="933"/>
      <c r="E25" s="408"/>
      <c r="F25" s="409">
        <v>24253</v>
      </c>
      <c r="G25" s="408"/>
      <c r="H25" s="409">
        <v>21069</v>
      </c>
      <c r="I25" s="408"/>
      <c r="J25" s="409">
        <v>21466</v>
      </c>
      <c r="K25" s="408"/>
      <c r="L25" s="379">
        <f t="shared" ref="L25:L37" si="3">J25-H25</f>
        <v>397</v>
      </c>
      <c r="M25" s="11">
        <v>332</v>
      </c>
      <c r="N25" s="3">
        <v>175</v>
      </c>
      <c r="O25" s="3">
        <f t="shared" si="2"/>
        <v>-397</v>
      </c>
      <c r="P25" s="308" t="s">
        <v>16</v>
      </c>
    </row>
    <row r="26" spans="1:16">
      <c r="A26" s="931" t="s">
        <v>185</v>
      </c>
      <c r="B26" s="932"/>
      <c r="C26" s="932"/>
      <c r="D26" s="933"/>
      <c r="E26" s="408"/>
      <c r="F26" s="409">
        <v>1853</v>
      </c>
      <c r="G26" s="408"/>
      <c r="H26" s="409">
        <v>1360</v>
      </c>
      <c r="I26" s="408"/>
      <c r="J26" s="409">
        <v>1408</v>
      </c>
      <c r="K26" s="408"/>
      <c r="L26" s="379">
        <f t="shared" si="3"/>
        <v>48</v>
      </c>
      <c r="M26" s="11"/>
      <c r="O26" s="3">
        <f t="shared" si="2"/>
        <v>-48</v>
      </c>
      <c r="P26" s="308" t="s">
        <v>16</v>
      </c>
    </row>
    <row r="27" spans="1:16">
      <c r="A27" s="931" t="s">
        <v>186</v>
      </c>
      <c r="B27" s="932"/>
      <c r="C27" s="932"/>
      <c r="D27" s="933"/>
      <c r="E27" s="408"/>
      <c r="F27" s="409">
        <v>6089</v>
      </c>
      <c r="G27" s="408"/>
      <c r="H27" s="409">
        <v>5756</v>
      </c>
      <c r="I27" s="408"/>
      <c r="J27" s="409">
        <v>5500</v>
      </c>
      <c r="K27" s="408"/>
      <c r="L27" s="379">
        <f t="shared" si="3"/>
        <v>-256</v>
      </c>
      <c r="M27" s="11"/>
      <c r="N27" s="3">
        <v>14918</v>
      </c>
      <c r="O27" s="3">
        <f t="shared" si="2"/>
        <v>256</v>
      </c>
      <c r="P27" s="308" t="s">
        <v>16</v>
      </c>
    </row>
    <row r="28" spans="1:16">
      <c r="A28" s="931" t="s">
        <v>187</v>
      </c>
      <c r="B28" s="932"/>
      <c r="C28" s="932"/>
      <c r="D28" s="933"/>
      <c r="E28" s="408"/>
      <c r="F28" s="409">
        <v>164498</v>
      </c>
      <c r="G28" s="408"/>
      <c r="H28" s="409">
        <v>167395</v>
      </c>
      <c r="I28" s="408"/>
      <c r="J28" s="409">
        <v>176028</v>
      </c>
      <c r="K28" s="408"/>
      <c r="L28" s="379">
        <f t="shared" si="3"/>
        <v>8633</v>
      </c>
      <c r="M28" s="11">
        <v>276</v>
      </c>
      <c r="N28" s="3">
        <v>14853</v>
      </c>
      <c r="O28" s="3">
        <f t="shared" si="2"/>
        <v>-8633</v>
      </c>
      <c r="P28" s="308" t="s">
        <v>16</v>
      </c>
    </row>
    <row r="29" spans="1:16">
      <c r="A29" s="931" t="s">
        <v>14</v>
      </c>
      <c r="B29" s="959"/>
      <c r="C29" s="959"/>
      <c r="D29" s="960"/>
      <c r="E29" s="408"/>
      <c r="F29" s="409">
        <v>4494</v>
      </c>
      <c r="G29" s="408"/>
      <c r="H29" s="409">
        <v>5628</v>
      </c>
      <c r="I29" s="408"/>
      <c r="J29" s="409">
        <v>6265</v>
      </c>
      <c r="K29" s="408"/>
      <c r="L29" s="379">
        <f t="shared" si="3"/>
        <v>637</v>
      </c>
      <c r="M29" s="11"/>
      <c r="N29" s="3">
        <v>135</v>
      </c>
      <c r="O29" s="3">
        <f t="shared" si="2"/>
        <v>-637</v>
      </c>
      <c r="P29" s="308" t="s">
        <v>16</v>
      </c>
    </row>
    <row r="30" spans="1:16">
      <c r="A30" s="931" t="s">
        <v>245</v>
      </c>
      <c r="B30" s="932"/>
      <c r="C30" s="932"/>
      <c r="D30" s="933"/>
      <c r="E30" s="408"/>
      <c r="F30" s="409">
        <v>8732</v>
      </c>
      <c r="G30" s="408"/>
      <c r="H30" s="409">
        <v>16306</v>
      </c>
      <c r="I30" s="408"/>
      <c r="J30" s="409">
        <v>16306</v>
      </c>
      <c r="K30" s="408"/>
      <c r="L30" s="379">
        <f t="shared" si="3"/>
        <v>0</v>
      </c>
      <c r="M30" s="11"/>
      <c r="O30" s="3">
        <f t="shared" si="2"/>
        <v>0</v>
      </c>
      <c r="P30" s="308" t="s">
        <v>16</v>
      </c>
    </row>
    <row r="31" spans="1:16">
      <c r="A31" s="931" t="s">
        <v>287</v>
      </c>
      <c r="B31" s="932"/>
      <c r="C31" s="932"/>
      <c r="D31" s="933"/>
      <c r="E31" s="408"/>
      <c r="F31" s="409">
        <v>0</v>
      </c>
      <c r="G31" s="408"/>
      <c r="H31" s="409">
        <v>0</v>
      </c>
      <c r="I31" s="408"/>
      <c r="J31" s="409">
        <v>0</v>
      </c>
      <c r="K31" s="408"/>
      <c r="L31" s="379">
        <f t="shared" si="3"/>
        <v>0</v>
      </c>
      <c r="M31" s="11"/>
      <c r="O31" s="3">
        <f t="shared" ref="O31:O38" si="4">+H31-J31</f>
        <v>0</v>
      </c>
      <c r="P31" s="308" t="s">
        <v>16</v>
      </c>
    </row>
    <row r="32" spans="1:16">
      <c r="A32" s="931" t="s">
        <v>288</v>
      </c>
      <c r="B32" s="932"/>
      <c r="C32" s="932"/>
      <c r="D32" s="933"/>
      <c r="E32" s="408"/>
      <c r="F32" s="409">
        <v>1280</v>
      </c>
      <c r="G32" s="408"/>
      <c r="H32" s="409">
        <v>824</v>
      </c>
      <c r="I32" s="408"/>
      <c r="J32" s="409">
        <v>1008</v>
      </c>
      <c r="K32" s="408"/>
      <c r="L32" s="379">
        <f t="shared" si="3"/>
        <v>184</v>
      </c>
      <c r="M32" s="11"/>
      <c r="N32" s="3">
        <v>10</v>
      </c>
      <c r="O32" s="3">
        <f t="shared" si="4"/>
        <v>-184</v>
      </c>
      <c r="P32" s="308" t="s">
        <v>16</v>
      </c>
    </row>
    <row r="33" spans="1:16">
      <c r="A33" s="931" t="s">
        <v>188</v>
      </c>
      <c r="B33" s="932"/>
      <c r="C33" s="932"/>
      <c r="D33" s="933"/>
      <c r="E33" s="408"/>
      <c r="F33" s="409">
        <v>16564</v>
      </c>
      <c r="G33" s="408"/>
      <c r="H33" s="409">
        <v>17369</v>
      </c>
      <c r="I33" s="408"/>
      <c r="J33" s="409">
        <v>18618</v>
      </c>
      <c r="K33" s="408"/>
      <c r="L33" s="379">
        <f t="shared" si="3"/>
        <v>1249</v>
      </c>
      <c r="M33" s="11"/>
      <c r="N33" s="3">
        <v>85</v>
      </c>
      <c r="O33" s="3">
        <f t="shared" si="4"/>
        <v>-1249</v>
      </c>
      <c r="P33" s="308" t="s">
        <v>16</v>
      </c>
    </row>
    <row r="34" spans="1:16">
      <c r="A34" s="931" t="s">
        <v>189</v>
      </c>
      <c r="B34" s="932"/>
      <c r="C34" s="932"/>
      <c r="D34" s="933"/>
      <c r="E34" s="408"/>
      <c r="F34" s="409">
        <v>36230</v>
      </c>
      <c r="G34" s="408"/>
      <c r="H34" s="409">
        <v>20309</v>
      </c>
      <c r="I34" s="408"/>
      <c r="J34" s="409">
        <v>18537</v>
      </c>
      <c r="K34" s="408"/>
      <c r="L34" s="379">
        <f>J34-H34</f>
        <v>-1772</v>
      </c>
      <c r="M34" s="11"/>
      <c r="N34" s="3">
        <v>85</v>
      </c>
      <c r="O34" s="3">
        <f t="shared" si="4"/>
        <v>1772</v>
      </c>
      <c r="P34" s="308" t="s">
        <v>16</v>
      </c>
    </row>
    <row r="35" spans="1:16">
      <c r="A35" s="931" t="s">
        <v>120</v>
      </c>
      <c r="B35" s="932"/>
      <c r="C35" s="932"/>
      <c r="D35" s="933"/>
      <c r="E35" s="408"/>
      <c r="F35" s="409">
        <v>6893</v>
      </c>
      <c r="G35" s="408"/>
      <c r="H35" s="409">
        <v>6595</v>
      </c>
      <c r="I35" s="408"/>
      <c r="J35" s="409">
        <v>7814</v>
      </c>
      <c r="K35" s="408"/>
      <c r="L35" s="379">
        <f>J35-H35</f>
        <v>1219</v>
      </c>
      <c r="M35" s="11"/>
      <c r="N35" s="3">
        <v>85</v>
      </c>
      <c r="O35" s="3">
        <f t="shared" si="4"/>
        <v>-1219</v>
      </c>
      <c r="P35" s="308" t="s">
        <v>16</v>
      </c>
    </row>
    <row r="36" spans="1:16">
      <c r="A36" s="931" t="s">
        <v>121</v>
      </c>
      <c r="B36" s="932"/>
      <c r="C36" s="932"/>
      <c r="D36" s="933"/>
      <c r="E36" s="408"/>
      <c r="F36" s="409">
        <v>659</v>
      </c>
      <c r="G36" s="408"/>
      <c r="H36" s="409">
        <v>578</v>
      </c>
      <c r="I36" s="408"/>
      <c r="J36" s="409">
        <v>578</v>
      </c>
      <c r="K36" s="408"/>
      <c r="L36" s="379">
        <f>J36-H36</f>
        <v>0</v>
      </c>
      <c r="M36" s="11"/>
      <c r="N36" s="3">
        <v>85</v>
      </c>
      <c r="O36" s="3">
        <f t="shared" si="4"/>
        <v>0</v>
      </c>
      <c r="P36" s="308" t="s">
        <v>16</v>
      </c>
    </row>
    <row r="37" spans="1:16">
      <c r="A37" s="931" t="s">
        <v>122</v>
      </c>
      <c r="B37" s="932"/>
      <c r="C37" s="932"/>
      <c r="D37" s="933"/>
      <c r="E37" s="408"/>
      <c r="F37" s="409">
        <v>58</v>
      </c>
      <c r="G37" s="408"/>
      <c r="H37" s="409">
        <v>142</v>
      </c>
      <c r="I37" s="408"/>
      <c r="J37" s="409">
        <v>154</v>
      </c>
      <c r="K37" s="408"/>
      <c r="L37" s="379">
        <f t="shared" si="3"/>
        <v>12</v>
      </c>
      <c r="M37" s="11"/>
      <c r="N37" s="3">
        <v>37758</v>
      </c>
      <c r="O37" s="3">
        <f t="shared" si="4"/>
        <v>-12</v>
      </c>
      <c r="P37" s="308" t="s">
        <v>16</v>
      </c>
    </row>
    <row r="38" spans="1:16">
      <c r="A38" s="936" t="s">
        <v>190</v>
      </c>
      <c r="B38" s="937"/>
      <c r="C38" s="937"/>
      <c r="D38" s="793"/>
      <c r="E38" s="305"/>
      <c r="F38" s="168">
        <f>SUM(F17:F37)</f>
        <v>992409</v>
      </c>
      <c r="G38" s="305"/>
      <c r="H38" s="168">
        <f>SUM(H17:H37)</f>
        <v>984097</v>
      </c>
      <c r="I38" s="305"/>
      <c r="J38" s="168">
        <f>SUM(J17:J37)</f>
        <v>1027814</v>
      </c>
      <c r="K38" s="305"/>
      <c r="L38" s="167">
        <f>SUM(L17:L37)</f>
        <v>43717</v>
      </c>
      <c r="M38" s="11">
        <f>SUM(M12:M37)</f>
        <v>9680</v>
      </c>
      <c r="N38" s="3">
        <f>SUM(N17:N37)</f>
        <v>73185</v>
      </c>
      <c r="O38" s="3">
        <f t="shared" si="4"/>
        <v>-43717</v>
      </c>
      <c r="P38" s="308" t="s">
        <v>16</v>
      </c>
    </row>
    <row r="39" spans="1:16" ht="16.899999999999999" customHeight="1">
      <c r="A39" s="938" t="s">
        <v>191</v>
      </c>
      <c r="B39" s="932"/>
      <c r="C39" s="932"/>
      <c r="D39" s="933"/>
      <c r="E39" s="411"/>
      <c r="F39" s="412">
        <v>-4743</v>
      </c>
      <c r="G39" s="411"/>
      <c r="H39" s="412">
        <f>-F40</f>
        <v>-27</v>
      </c>
      <c r="I39" s="411"/>
      <c r="J39" s="412">
        <f>-H40</f>
        <v>-27</v>
      </c>
      <c r="K39" s="411"/>
      <c r="L39" s="413"/>
      <c r="M39" s="11"/>
      <c r="P39" s="308" t="s">
        <v>16</v>
      </c>
    </row>
    <row r="40" spans="1:16">
      <c r="A40" s="938" t="s">
        <v>192</v>
      </c>
      <c r="B40" s="932"/>
      <c r="C40" s="932"/>
      <c r="D40" s="933"/>
      <c r="E40" s="411"/>
      <c r="F40" s="412">
        <v>27</v>
      </c>
      <c r="G40" s="411"/>
      <c r="H40" s="412">
        <v>27</v>
      </c>
      <c r="I40" s="411"/>
      <c r="J40" s="412">
        <v>27</v>
      </c>
      <c r="K40" s="411"/>
      <c r="L40" s="413"/>
      <c r="M40" s="11"/>
      <c r="P40" s="308" t="s">
        <v>16</v>
      </c>
    </row>
    <row r="41" spans="1:16">
      <c r="A41" s="938" t="s">
        <v>193</v>
      </c>
      <c r="B41" s="932"/>
      <c r="C41" s="932"/>
      <c r="D41" s="933"/>
      <c r="E41" s="411"/>
      <c r="F41" s="412">
        <v>1099</v>
      </c>
      <c r="G41" s="411"/>
      <c r="H41" s="412"/>
      <c r="I41" s="411"/>
      <c r="J41" s="412"/>
      <c r="K41" s="411"/>
      <c r="L41" s="413"/>
      <c r="M41" s="11"/>
      <c r="P41" s="308" t="s">
        <v>16</v>
      </c>
    </row>
    <row r="42" spans="1:16" ht="16.5" thickBot="1">
      <c r="A42" s="922" t="s">
        <v>17</v>
      </c>
      <c r="B42" s="923"/>
      <c r="C42" s="923"/>
      <c r="D42" s="924"/>
      <c r="E42" s="423"/>
      <c r="F42" s="424">
        <f>F38+F39+F40+F41</f>
        <v>988792</v>
      </c>
      <c r="G42" s="423"/>
      <c r="H42" s="424">
        <f>H38+H39+H40+H41</f>
        <v>984097</v>
      </c>
      <c r="I42" s="423"/>
      <c r="J42" s="424">
        <f>J38+J39+J40+J41</f>
        <v>1027814</v>
      </c>
      <c r="K42" s="423"/>
      <c r="L42" s="425"/>
      <c r="M42" s="11"/>
      <c r="P42" s="308" t="s">
        <v>16</v>
      </c>
    </row>
    <row r="43" spans="1:16">
      <c r="A43" s="928" t="s">
        <v>326</v>
      </c>
      <c r="B43" s="929"/>
      <c r="C43" s="929"/>
      <c r="D43" s="930"/>
      <c r="E43" s="408"/>
      <c r="F43" s="409"/>
      <c r="G43" s="408"/>
      <c r="H43" s="409"/>
      <c r="I43" s="408"/>
      <c r="J43" s="409"/>
      <c r="K43" s="408"/>
      <c r="L43" s="379"/>
      <c r="M43" s="11"/>
      <c r="P43" s="308" t="s">
        <v>16</v>
      </c>
    </row>
    <row r="44" spans="1:16">
      <c r="A44" s="931" t="s">
        <v>180</v>
      </c>
      <c r="B44" s="932"/>
      <c r="C44" s="932"/>
      <c r="D44" s="933"/>
      <c r="E44" s="572">
        <v>56</v>
      </c>
      <c r="F44" s="409"/>
      <c r="G44" s="410">
        <v>55</v>
      </c>
      <c r="H44" s="409"/>
      <c r="I44" s="572">
        <v>55</v>
      </c>
      <c r="J44" s="409"/>
      <c r="K44" s="411">
        <f>I44-G44</f>
        <v>0</v>
      </c>
      <c r="L44" s="379"/>
      <c r="M44" s="11"/>
      <c r="P44" s="308" t="s">
        <v>16</v>
      </c>
    </row>
    <row r="45" spans="1:16">
      <c r="A45" s="925" t="s">
        <v>18</v>
      </c>
      <c r="B45" s="934"/>
      <c r="C45" s="934"/>
      <c r="D45" s="935"/>
      <c r="E45" s="408"/>
      <c r="F45" s="409">
        <v>748</v>
      </c>
      <c r="G45" s="408"/>
      <c r="H45" s="409">
        <v>602</v>
      </c>
      <c r="I45" s="408"/>
      <c r="J45" s="409">
        <v>686</v>
      </c>
      <c r="K45" s="411"/>
      <c r="L45" s="379">
        <f>J45-H45</f>
        <v>84</v>
      </c>
      <c r="M45" s="11"/>
      <c r="P45" s="308" t="s">
        <v>16</v>
      </c>
    </row>
    <row r="46" spans="1:16">
      <c r="A46" s="925" t="s">
        <v>19</v>
      </c>
      <c r="B46" s="926"/>
      <c r="C46" s="926"/>
      <c r="D46" s="927"/>
      <c r="E46" s="408"/>
      <c r="F46" s="412">
        <v>34</v>
      </c>
      <c r="G46" s="408"/>
      <c r="H46" s="409">
        <v>27</v>
      </c>
      <c r="I46" s="408"/>
      <c r="J46" s="409">
        <v>36</v>
      </c>
      <c r="K46" s="411"/>
      <c r="L46" s="379">
        <f>J46-H46</f>
        <v>9</v>
      </c>
      <c r="M46" s="11"/>
      <c r="P46" s="308" t="s">
        <v>16</v>
      </c>
    </row>
    <row r="47" spans="1:16">
      <c r="A47" s="269"/>
      <c r="B47" s="289"/>
      <c r="C47" s="255"/>
      <c r="D47" s="290"/>
      <c r="E47" s="255"/>
      <c r="F47" s="255"/>
      <c r="G47" s="255"/>
      <c r="H47" s="255"/>
      <c r="I47" s="255"/>
      <c r="J47" s="255"/>
      <c r="K47" s="255"/>
      <c r="L47" s="255"/>
      <c r="M47" s="11"/>
      <c r="P47" s="308" t="s">
        <v>76</v>
      </c>
    </row>
    <row r="48" spans="1:16">
      <c r="A48" s="958"/>
      <c r="B48" s="641"/>
      <c r="C48" s="641"/>
      <c r="D48" s="641"/>
      <c r="E48" s="641"/>
      <c r="F48" s="641"/>
      <c r="G48" s="641"/>
      <c r="H48" s="641"/>
      <c r="I48" s="641"/>
      <c r="J48" s="641"/>
      <c r="K48" s="641"/>
      <c r="L48" s="641"/>
      <c r="M48" s="641"/>
      <c r="N48" s="641"/>
      <c r="O48" s="641"/>
      <c r="P48" s="641"/>
    </row>
    <row r="49" spans="1:13">
      <c r="K49" s="30"/>
      <c r="L49" s="30"/>
      <c r="M49" s="11"/>
    </row>
    <row r="50" spans="1:13" ht="22.9" hidden="1" customHeight="1">
      <c r="A50" s="163"/>
      <c r="B50" s="949" t="s">
        <v>226</v>
      </c>
      <c r="C50" s="950"/>
      <c r="D50" s="950"/>
      <c r="E50" s="950"/>
      <c r="F50" s="950"/>
      <c r="G50" s="950"/>
      <c r="H50" s="950"/>
      <c r="I50" s="950"/>
      <c r="J50" s="950"/>
      <c r="K50" s="950"/>
      <c r="L50" s="950"/>
      <c r="M50" s="11"/>
    </row>
    <row r="51" spans="1:13" hidden="1">
      <c r="A51" s="163"/>
      <c r="B51" s="163"/>
      <c r="C51" s="163"/>
      <c r="D51" s="163"/>
      <c r="E51" s="163"/>
      <c r="F51" s="163"/>
      <c r="G51" s="163"/>
      <c r="H51" s="163"/>
      <c r="I51" s="163"/>
      <c r="J51" s="163"/>
      <c r="K51" s="164"/>
      <c r="L51" s="165"/>
      <c r="M51" s="11"/>
    </row>
    <row r="52" spans="1:13" ht="18.75" hidden="1">
      <c r="A52" s="163"/>
      <c r="B52" s="161" t="s">
        <v>225</v>
      </c>
      <c r="C52" s="163"/>
      <c r="D52" s="163"/>
      <c r="E52" s="163"/>
      <c r="F52" s="163"/>
      <c r="G52" s="163"/>
      <c r="H52" s="163"/>
      <c r="I52" s="163"/>
      <c r="J52" s="163"/>
      <c r="K52" s="165"/>
      <c r="L52" s="165"/>
      <c r="M52" s="11"/>
    </row>
    <row r="53" spans="1:13" hidden="1">
      <c r="A53" s="163"/>
      <c r="B53" s="163"/>
      <c r="C53" s="163"/>
      <c r="D53" s="163"/>
      <c r="E53" s="163"/>
      <c r="F53" s="163"/>
      <c r="G53" s="163"/>
      <c r="H53" s="163"/>
      <c r="I53" s="163"/>
      <c r="J53" s="163"/>
      <c r="K53" s="165"/>
      <c r="L53" s="165"/>
      <c r="M53" s="11"/>
    </row>
    <row r="54" spans="1:13" ht="65.45" hidden="1" customHeight="1">
      <c r="A54" s="163"/>
      <c r="B54" s="949" t="s">
        <v>227</v>
      </c>
      <c r="C54" s="950"/>
      <c r="D54" s="950"/>
      <c r="E54" s="950"/>
      <c r="F54" s="950"/>
      <c r="G54" s="950"/>
      <c r="H54" s="950"/>
      <c r="I54" s="950"/>
      <c r="J54" s="950"/>
      <c r="K54" s="950"/>
      <c r="L54" s="950"/>
      <c r="M54" s="11"/>
    </row>
    <row r="55" spans="1:13">
      <c r="B55" s="93"/>
      <c r="K55" s="26"/>
      <c r="L55" s="26"/>
      <c r="M55" s="11"/>
    </row>
    <row r="56" spans="1:13">
      <c r="K56" s="26"/>
      <c r="L56" s="298"/>
      <c r="M56" s="11"/>
    </row>
    <row r="57" spans="1:13">
      <c r="K57" s="26"/>
      <c r="L57" s="26"/>
      <c r="M57" s="11"/>
    </row>
    <row r="58" spans="1:13">
      <c r="K58" s="26"/>
      <c r="L58" s="26"/>
      <c r="M58" s="11"/>
    </row>
    <row r="59" spans="1:13">
      <c r="K59" s="26"/>
      <c r="L59" s="26"/>
      <c r="M59" s="11"/>
    </row>
    <row r="60" spans="1:13">
      <c r="K60" s="26"/>
      <c r="L60" s="26"/>
      <c r="M60" s="11"/>
    </row>
    <row r="61" spans="1:13">
      <c r="K61" s="26"/>
      <c r="L61" s="26"/>
      <c r="M61" s="11"/>
    </row>
    <row r="62" spans="1:13">
      <c r="K62" s="26"/>
      <c r="L62" s="26"/>
      <c r="M62" s="11"/>
    </row>
    <row r="63" spans="1:13">
      <c r="K63" s="26"/>
      <c r="L63" s="26"/>
      <c r="M63" s="11"/>
    </row>
    <row r="64" spans="1:13">
      <c r="K64" s="26"/>
      <c r="L64" s="26"/>
      <c r="M64" s="11"/>
    </row>
    <row r="65" spans="11:13">
      <c r="K65" s="26"/>
      <c r="L65" s="26"/>
      <c r="M65" s="11"/>
    </row>
    <row r="66" spans="11:13">
      <c r="K66" s="26"/>
      <c r="L66" s="26"/>
      <c r="M66" s="11"/>
    </row>
    <row r="67" spans="11:13">
      <c r="K67" s="26"/>
      <c r="L67" s="27"/>
      <c r="M67" s="11"/>
    </row>
    <row r="68" spans="11:13">
      <c r="K68" s="26"/>
      <c r="L68" s="27"/>
      <c r="M68" s="11"/>
    </row>
    <row r="69" spans="11:13">
      <c r="K69" s="26"/>
      <c r="L69" s="26"/>
      <c r="M69" s="11"/>
    </row>
    <row r="70" spans="11:13">
      <c r="K70" s="26"/>
      <c r="L70" s="26"/>
      <c r="M70" s="11"/>
    </row>
    <row r="71" spans="11:13">
      <c r="K71" s="26"/>
      <c r="L71" s="26"/>
      <c r="M71" s="11"/>
    </row>
    <row r="72" spans="11:13">
      <c r="K72" s="26"/>
      <c r="L72" s="26"/>
      <c r="M72" s="11"/>
    </row>
    <row r="73" spans="11:13">
      <c r="K73" s="26"/>
      <c r="L73" s="26"/>
      <c r="M73" s="11"/>
    </row>
    <row r="74" spans="11:13">
      <c r="K74" s="26"/>
      <c r="L74" s="26"/>
      <c r="M74" s="11"/>
    </row>
    <row r="75" spans="11:13">
      <c r="K75" s="26"/>
      <c r="L75" s="26"/>
      <c r="M75" s="11"/>
    </row>
    <row r="76" spans="11:13">
      <c r="K76" s="26"/>
      <c r="L76" s="26"/>
      <c r="M76" s="11"/>
    </row>
    <row r="77" spans="11:13">
      <c r="K77" s="26"/>
      <c r="L77" s="26"/>
      <c r="M77" s="11"/>
    </row>
    <row r="78" spans="11:13">
      <c r="K78" s="26"/>
      <c r="L78" s="26"/>
      <c r="M78" s="11"/>
    </row>
    <row r="79" spans="11:13">
      <c r="K79" s="26"/>
      <c r="L79" s="26"/>
      <c r="M79" s="11"/>
    </row>
    <row r="80" spans="11:13">
      <c r="K80" s="26"/>
      <c r="L80" s="26"/>
      <c r="M80" s="11"/>
    </row>
    <row r="81" spans="11:13">
      <c r="K81" s="26"/>
      <c r="L81" s="26"/>
      <c r="M81" s="11"/>
    </row>
    <row r="82" spans="11:13">
      <c r="K82" s="31"/>
      <c r="L82" s="26"/>
      <c r="M82" s="11"/>
    </row>
    <row r="83" spans="11:13">
      <c r="K83" s="11"/>
      <c r="L83" s="11"/>
      <c r="M83" s="11"/>
    </row>
    <row r="84" spans="11:13">
      <c r="K84" s="10"/>
      <c r="L84" s="10"/>
      <c r="M84" s="11"/>
    </row>
    <row r="85" spans="11:13">
      <c r="K85" s="10"/>
      <c r="L85" s="10"/>
      <c r="M85" s="11"/>
    </row>
    <row r="86" spans="11:13">
      <c r="K86" s="10"/>
      <c r="L86" s="10"/>
      <c r="M86" s="11"/>
    </row>
    <row r="87" spans="11:13">
      <c r="K87" s="10"/>
      <c r="L87" s="10"/>
      <c r="M87" s="11"/>
    </row>
    <row r="88" spans="11:13">
      <c r="M88" s="11"/>
    </row>
    <row r="89" spans="11:13">
      <c r="M89" s="11"/>
    </row>
  </sheetData>
  <mergeCells count="51">
    <mergeCell ref="A19:D19"/>
    <mergeCell ref="A18:D18"/>
    <mergeCell ref="A31:D31"/>
    <mergeCell ref="A14:D14"/>
    <mergeCell ref="A30:D30"/>
    <mergeCell ref="A21:D21"/>
    <mergeCell ref="A20:D20"/>
    <mergeCell ref="A17:D17"/>
    <mergeCell ref="A48:P48"/>
    <mergeCell ref="A25:D25"/>
    <mergeCell ref="A26:D26"/>
    <mergeCell ref="A27:D27"/>
    <mergeCell ref="A28:D28"/>
    <mergeCell ref="A1:L1"/>
    <mergeCell ref="A2:L2"/>
    <mergeCell ref="A3:L3"/>
    <mergeCell ref="A4:L4"/>
    <mergeCell ref="B50:L50"/>
    <mergeCell ref="B54:L54"/>
    <mergeCell ref="A12:D12"/>
    <mergeCell ref="A13:D13"/>
    <mergeCell ref="A15:D15"/>
    <mergeCell ref="A16:D16"/>
    <mergeCell ref="A5:L5"/>
    <mergeCell ref="A8:D9"/>
    <mergeCell ref="A10:D10"/>
    <mergeCell ref="A11:D11"/>
    <mergeCell ref="A6:L6"/>
    <mergeCell ref="K8:L8"/>
    <mergeCell ref="I8:J8"/>
    <mergeCell ref="G8:H8"/>
    <mergeCell ref="E8:F8"/>
    <mergeCell ref="A33:D33"/>
    <mergeCell ref="A37:D37"/>
    <mergeCell ref="A34:D34"/>
    <mergeCell ref="A35:D35"/>
    <mergeCell ref="A36:D36"/>
    <mergeCell ref="A22:D22"/>
    <mergeCell ref="A23:D23"/>
    <mergeCell ref="A24:D24"/>
    <mergeCell ref="A32:D32"/>
    <mergeCell ref="A29:D29"/>
    <mergeCell ref="A42:D42"/>
    <mergeCell ref="A46:D46"/>
    <mergeCell ref="A43:D43"/>
    <mergeCell ref="A44:D44"/>
    <mergeCell ref="A45:D45"/>
    <mergeCell ref="A38:D38"/>
    <mergeCell ref="A39:D39"/>
    <mergeCell ref="A40:D40"/>
    <mergeCell ref="A41:D41"/>
  </mergeCells>
  <phoneticPr fontId="0" type="noConversion"/>
  <printOptions horizontalCentered="1"/>
  <pageMargins left="0.5" right="0.5" top="0.5" bottom="0.25" header="0.5" footer="0.5"/>
  <pageSetup scale="65"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8"/>
  <dimension ref="A1:J22"/>
  <sheetViews>
    <sheetView zoomScaleNormal="100" zoomScaleSheetLayoutView="75" workbookViewId="0">
      <selection activeCell="N2" sqref="N2:N28"/>
    </sheetView>
  </sheetViews>
  <sheetFormatPr defaultRowHeight="15"/>
  <sheetData>
    <row r="1" spans="1:10" ht="20.25">
      <c r="A1" s="453" t="s">
        <v>15</v>
      </c>
    </row>
    <row r="2" spans="1:10" ht="20.25">
      <c r="A2" s="39"/>
      <c r="B2" s="454"/>
      <c r="C2" s="454"/>
      <c r="D2" s="454"/>
      <c r="E2" s="454"/>
      <c r="F2" s="454"/>
      <c r="G2" s="454"/>
      <c r="H2" s="454"/>
      <c r="I2" s="454"/>
      <c r="J2" s="454"/>
    </row>
    <row r="3" spans="1:10" ht="20.25">
      <c r="A3" s="39"/>
      <c r="B3" s="454"/>
      <c r="C3" s="454"/>
      <c r="D3" s="454"/>
      <c r="E3" s="454"/>
      <c r="F3" s="454"/>
      <c r="G3" s="454"/>
      <c r="H3" s="454"/>
      <c r="I3" s="454"/>
      <c r="J3" s="454"/>
    </row>
    <row r="4" spans="1:10" ht="20.25">
      <c r="A4" s="964" t="str">
        <f>+'B. Summary of Requirements '!A5:AC5</f>
        <v>Bureau of Alcohol, Tobacco, Firearms and Explosives</v>
      </c>
      <c r="B4" s="645"/>
      <c r="C4" s="645"/>
      <c r="D4" s="645"/>
      <c r="E4" s="645"/>
      <c r="F4" s="645"/>
      <c r="G4" s="645"/>
      <c r="H4" s="645"/>
      <c r="I4" s="645"/>
      <c r="J4" s="645"/>
    </row>
    <row r="5" spans="1:10">
      <c r="A5" s="454"/>
      <c r="B5" s="454"/>
      <c r="C5" s="454"/>
      <c r="D5" s="454"/>
      <c r="E5" s="454"/>
      <c r="F5" s="454"/>
      <c r="G5" s="454"/>
      <c r="H5" s="454"/>
      <c r="I5" s="454"/>
      <c r="J5" s="454"/>
    </row>
    <row r="6" spans="1:10">
      <c r="A6" s="455"/>
      <c r="B6" s="455"/>
      <c r="C6" s="455"/>
      <c r="D6" s="455"/>
      <c r="E6" s="455"/>
      <c r="F6" s="455"/>
      <c r="G6" s="455"/>
      <c r="H6" s="455"/>
      <c r="I6" s="455"/>
      <c r="J6" s="455"/>
    </row>
    <row r="7" spans="1:10" ht="15.75">
      <c r="A7" s="456"/>
      <c r="B7" s="456"/>
      <c r="C7" s="456"/>
      <c r="D7" s="456"/>
      <c r="E7" s="457"/>
      <c r="F7" s="457"/>
      <c r="G7" s="457"/>
      <c r="H7" s="457"/>
      <c r="I7" s="457"/>
      <c r="J7" s="456"/>
    </row>
    <row r="8" spans="1:10" ht="15.75">
      <c r="A8" s="965" t="s">
        <v>47</v>
      </c>
      <c r="B8" s="965"/>
      <c r="C8" s="965"/>
      <c r="D8" s="965"/>
      <c r="E8" s="965"/>
      <c r="F8" s="965"/>
      <c r="G8" s="965"/>
      <c r="H8" s="965"/>
      <c r="I8" s="965"/>
      <c r="J8" s="965"/>
    </row>
    <row r="9" spans="1:10" ht="15.75">
      <c r="A9" s="458"/>
      <c r="B9" s="458"/>
      <c r="C9" s="458"/>
      <c r="D9" s="458"/>
      <c r="E9" s="458"/>
      <c r="F9" s="458"/>
      <c r="G9" s="458"/>
      <c r="H9" s="458"/>
      <c r="I9" s="458"/>
      <c r="J9" s="458"/>
    </row>
    <row r="10" spans="1:10" ht="15.75">
      <c r="A10" s="961" t="s">
        <v>371</v>
      </c>
      <c r="B10" s="961"/>
      <c r="C10" s="961"/>
      <c r="D10" s="961"/>
      <c r="E10" s="961"/>
      <c r="F10" s="961"/>
      <c r="G10" s="961"/>
      <c r="H10" s="961"/>
      <c r="I10" s="961"/>
      <c r="J10" s="962"/>
    </row>
    <row r="11" spans="1:10" ht="15.75">
      <c r="A11" s="608"/>
      <c r="B11" s="608"/>
      <c r="C11" s="608"/>
      <c r="D11" s="608"/>
      <c r="E11" s="608"/>
      <c r="F11" s="608"/>
      <c r="G11" s="608"/>
      <c r="H11" s="608"/>
      <c r="I11" s="608"/>
      <c r="J11" s="609"/>
    </row>
    <row r="12" spans="1:10" ht="32.25" customHeight="1">
      <c r="A12" s="963" t="s">
        <v>372</v>
      </c>
      <c r="B12" s="963"/>
      <c r="C12" s="963"/>
      <c r="D12" s="963"/>
      <c r="E12" s="963"/>
      <c r="F12" s="963"/>
      <c r="G12" s="963"/>
      <c r="H12" s="963"/>
      <c r="I12" s="963"/>
      <c r="J12" s="963"/>
    </row>
    <row r="13" spans="1:10" ht="15" customHeight="1">
      <c r="A13" s="458"/>
      <c r="B13" s="458"/>
      <c r="C13" s="458"/>
      <c r="D13" s="458"/>
      <c r="E13" s="458"/>
      <c r="F13" s="458"/>
      <c r="G13" s="458"/>
      <c r="H13" s="458"/>
      <c r="I13" s="458"/>
      <c r="J13" s="458"/>
    </row>
    <row r="14" spans="1:10" ht="33" customHeight="1">
      <c r="A14" s="961" t="s">
        <v>379</v>
      </c>
      <c r="B14" s="961"/>
      <c r="C14" s="961"/>
      <c r="D14" s="961"/>
      <c r="E14" s="961"/>
      <c r="F14" s="961"/>
      <c r="G14" s="961"/>
      <c r="H14" s="961"/>
      <c r="I14" s="961"/>
      <c r="J14" s="962"/>
    </row>
    <row r="15" spans="1:10" ht="15" customHeight="1">
      <c r="A15" s="608"/>
      <c r="B15" s="608"/>
      <c r="C15" s="608"/>
      <c r="D15" s="608"/>
      <c r="E15" s="608"/>
      <c r="F15" s="608"/>
      <c r="G15" s="608"/>
      <c r="H15" s="608"/>
      <c r="I15" s="608"/>
      <c r="J15" s="609"/>
    </row>
    <row r="16" spans="1:10" ht="15.75">
      <c r="A16" s="963" t="s">
        <v>373</v>
      </c>
      <c r="B16" s="963"/>
      <c r="C16" s="963"/>
      <c r="D16" s="963"/>
      <c r="E16" s="963"/>
      <c r="F16" s="963"/>
      <c r="G16" s="963"/>
      <c r="H16" s="963"/>
      <c r="I16" s="963"/>
      <c r="J16" s="963"/>
    </row>
    <row r="17" spans="1:10" ht="15.75">
      <c r="A17" s="458"/>
      <c r="B17" s="458"/>
      <c r="C17" s="458"/>
      <c r="D17" s="458"/>
      <c r="E17" s="458"/>
      <c r="F17" s="458"/>
      <c r="G17" s="458"/>
      <c r="H17" s="458"/>
      <c r="I17" s="458"/>
      <c r="J17" s="458"/>
    </row>
    <row r="18" spans="1:10" ht="15.75">
      <c r="A18" s="961" t="s">
        <v>374</v>
      </c>
      <c r="B18" s="961"/>
      <c r="C18" s="961"/>
      <c r="D18" s="961"/>
      <c r="E18" s="961"/>
      <c r="F18" s="961"/>
      <c r="G18" s="961"/>
      <c r="H18" s="961"/>
      <c r="I18" s="961"/>
      <c r="J18" s="962"/>
    </row>
    <row r="19" spans="1:10" ht="15.75">
      <c r="A19" s="567"/>
      <c r="B19" s="567"/>
      <c r="C19" s="567"/>
      <c r="D19" s="567"/>
      <c r="E19" s="567"/>
      <c r="F19" s="567"/>
      <c r="G19" s="567"/>
      <c r="H19" s="567"/>
      <c r="I19" s="567"/>
      <c r="J19" s="571"/>
    </row>
    <row r="20" spans="1:10" ht="50.25" customHeight="1">
      <c r="A20" s="963" t="s">
        <v>95</v>
      </c>
      <c r="B20" s="963"/>
      <c r="C20" s="963"/>
      <c r="D20" s="963"/>
      <c r="E20" s="963"/>
      <c r="F20" s="963"/>
      <c r="G20" s="963"/>
      <c r="H20" s="963"/>
      <c r="I20" s="963"/>
      <c r="J20" s="963"/>
    </row>
    <row r="22" spans="1:10" ht="52.5" customHeight="1"/>
  </sheetData>
  <mergeCells count="8">
    <mergeCell ref="A4:J4"/>
    <mergeCell ref="A8:J8"/>
    <mergeCell ref="A14:J14"/>
    <mergeCell ref="A16:J16"/>
    <mergeCell ref="A18:J18"/>
    <mergeCell ref="A20:J20"/>
    <mergeCell ref="A10:J10"/>
    <mergeCell ref="A12:J12"/>
  </mergeCells>
  <phoneticPr fontId="52" type="noConversion"/>
  <pageMargins left="0.75" right="0.75" top="1" bottom="1" header="0.5" footer="0.5"/>
  <pageSetup scale="93"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4">
    <pageSetUpPr fitToPage="1"/>
  </sheetPr>
  <dimension ref="A1:AH111"/>
  <sheetViews>
    <sheetView showGridLines="0" showOutlineSymbols="0" zoomScale="75" zoomScaleNormal="75" zoomScaleSheetLayoutView="75" workbookViewId="0">
      <selection activeCell="N2" sqref="A2:AC28"/>
    </sheetView>
  </sheetViews>
  <sheetFormatPr defaultColWidth="9.6640625" defaultRowHeight="15.75"/>
  <cols>
    <col min="1" max="2" width="2.5546875" style="5" customWidth="1"/>
    <col min="3" max="3" width="25" style="5" customWidth="1"/>
    <col min="4" max="4" width="6.6640625" style="5" customWidth="1"/>
    <col min="5" max="5" width="1.6640625" style="5" customWidth="1"/>
    <col min="6" max="6" width="2" style="5" customWidth="1"/>
    <col min="7" max="7" width="1.77734375" style="5" customWidth="1"/>
    <col min="8" max="9" width="6.88671875" style="11" customWidth="1"/>
    <col min="10" max="10" width="10.21875" style="11" customWidth="1"/>
    <col min="11" max="11" width="6.88671875" style="11" customWidth="1"/>
    <col min="12" max="12" width="9" style="11" customWidth="1"/>
    <col min="13" max="13" width="9.77734375" style="11" customWidth="1"/>
    <col min="14" max="15" width="6.88671875" style="11" customWidth="1"/>
    <col min="16" max="16" width="9.77734375" style="11" customWidth="1"/>
    <col min="17" max="18" width="6.88671875" style="11" customWidth="1"/>
    <col min="19" max="19" width="11.77734375" style="11" customWidth="1"/>
    <col min="20" max="21" width="6.88671875" style="11" customWidth="1"/>
    <col min="22" max="22" width="9.77734375" style="11" customWidth="1"/>
    <col min="23" max="24" width="6.88671875" style="11" customWidth="1"/>
    <col min="25" max="25" width="9.77734375" style="11" customWidth="1"/>
    <col min="26" max="26" width="1.6640625" style="11" hidden="1" customWidth="1"/>
    <col min="27" max="28" width="8.88671875" style="11" customWidth="1"/>
    <col min="29" max="29" width="11.88671875" style="11" customWidth="1"/>
    <col min="30" max="30" width="3.33203125" style="11" hidden="1" customWidth="1"/>
    <col min="31" max="31" width="0.21875" style="11" hidden="1" customWidth="1"/>
    <col min="32" max="32" width="8.44140625" style="11" hidden="1" customWidth="1"/>
    <col min="33" max="33" width="8" style="11" hidden="1" customWidth="1"/>
    <col min="34" max="34" width="1" style="5" customWidth="1"/>
    <col min="35" max="35" width="5.6640625" style="5" customWidth="1"/>
    <col min="36" max="36" width="7.6640625" style="5" customWidth="1"/>
    <col min="37" max="16384" width="9.6640625" style="5"/>
  </cols>
  <sheetData>
    <row r="1" spans="1:34" ht="20.25">
      <c r="A1" s="636" t="s">
        <v>88</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H1" s="613" t="s">
        <v>16</v>
      </c>
    </row>
    <row r="2" spans="1:34">
      <c r="AH2" s="613" t="s">
        <v>16</v>
      </c>
    </row>
    <row r="3" spans="1:34">
      <c r="A3" s="6"/>
      <c r="B3" s="6"/>
      <c r="C3" s="6"/>
      <c r="D3" s="6"/>
      <c r="E3" s="6"/>
      <c r="F3" s="6"/>
      <c r="G3" s="6"/>
      <c r="H3" s="10"/>
      <c r="I3" s="10"/>
      <c r="J3" s="10"/>
      <c r="K3" s="10"/>
      <c r="L3" s="10"/>
      <c r="M3" s="10"/>
      <c r="N3" s="10"/>
      <c r="O3" s="10"/>
      <c r="P3" s="10"/>
      <c r="Q3" s="10"/>
      <c r="R3" s="10"/>
      <c r="S3" s="10"/>
      <c r="T3" s="10"/>
      <c r="U3" s="10"/>
      <c r="V3" s="10"/>
      <c r="W3" s="10"/>
      <c r="X3" s="10"/>
      <c r="Y3" s="10"/>
      <c r="Z3" s="10"/>
      <c r="AA3" s="10"/>
      <c r="AB3" s="10"/>
      <c r="AC3" s="10"/>
      <c r="AD3" s="10"/>
      <c r="AE3" s="10"/>
      <c r="AF3" s="10"/>
      <c r="AG3" s="10"/>
      <c r="AH3" s="613" t="s">
        <v>16</v>
      </c>
    </row>
    <row r="4" spans="1:34" ht="22.5">
      <c r="A4" s="642" t="s">
        <v>322</v>
      </c>
      <c r="B4" s="642"/>
      <c r="C4" s="642"/>
      <c r="D4" s="642"/>
      <c r="E4" s="642"/>
      <c r="F4" s="642"/>
      <c r="G4" s="642"/>
      <c r="H4" s="642"/>
      <c r="I4" s="642"/>
      <c r="J4" s="642"/>
      <c r="K4" s="642"/>
      <c r="L4" s="642"/>
      <c r="M4" s="642"/>
      <c r="N4" s="642"/>
      <c r="O4" s="642"/>
      <c r="P4" s="642"/>
      <c r="Q4" s="642"/>
      <c r="R4" s="642"/>
      <c r="S4" s="642"/>
      <c r="T4" s="642"/>
      <c r="U4" s="642"/>
      <c r="V4" s="642"/>
      <c r="W4" s="642"/>
      <c r="X4" s="642"/>
      <c r="Y4" s="642"/>
      <c r="Z4" s="642"/>
      <c r="AA4" s="642"/>
      <c r="AB4" s="642"/>
      <c r="AC4" s="643"/>
      <c r="AD4" s="13"/>
      <c r="AE4" s="13"/>
      <c r="AF4" s="13"/>
      <c r="AG4" s="13"/>
      <c r="AH4" s="613" t="s">
        <v>16</v>
      </c>
    </row>
    <row r="5" spans="1:34" ht="23.25">
      <c r="A5" s="644" t="s">
        <v>258</v>
      </c>
      <c r="B5" s="645"/>
      <c r="C5" s="645"/>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13"/>
      <c r="AE5" s="13"/>
      <c r="AF5" s="13"/>
      <c r="AG5" s="13"/>
      <c r="AH5" s="613" t="s">
        <v>16</v>
      </c>
    </row>
    <row r="6" spans="1:34" ht="23.25">
      <c r="A6" s="644" t="s">
        <v>310</v>
      </c>
      <c r="B6" s="646"/>
      <c r="C6" s="646"/>
      <c r="D6" s="646"/>
      <c r="E6" s="646"/>
      <c r="F6" s="646"/>
      <c r="G6" s="646"/>
      <c r="H6" s="646"/>
      <c r="I6" s="646"/>
      <c r="J6" s="646"/>
      <c r="K6" s="646"/>
      <c r="L6" s="646"/>
      <c r="M6" s="646"/>
      <c r="N6" s="646"/>
      <c r="O6" s="646"/>
      <c r="P6" s="646"/>
      <c r="Q6" s="646"/>
      <c r="R6" s="646"/>
      <c r="S6" s="646"/>
      <c r="T6" s="646"/>
      <c r="U6" s="646"/>
      <c r="V6" s="646"/>
      <c r="W6" s="646"/>
      <c r="X6" s="646"/>
      <c r="Y6" s="646"/>
      <c r="Z6" s="646"/>
      <c r="AA6" s="646"/>
      <c r="AB6" s="646"/>
      <c r="AC6" s="646"/>
      <c r="AD6" s="13"/>
      <c r="AE6" s="13"/>
      <c r="AF6" s="13"/>
      <c r="AG6" s="13"/>
      <c r="AH6" s="613" t="s">
        <v>16</v>
      </c>
    </row>
    <row r="7" spans="1:34" ht="23.25">
      <c r="A7" s="644" t="s">
        <v>309</v>
      </c>
      <c r="B7" s="645"/>
      <c r="C7" s="645"/>
      <c r="D7" s="645"/>
      <c r="E7" s="645"/>
      <c r="F7" s="645"/>
      <c r="G7" s="645"/>
      <c r="H7" s="645"/>
      <c r="I7" s="645"/>
      <c r="J7" s="645"/>
      <c r="K7" s="645"/>
      <c r="L7" s="645"/>
      <c r="M7" s="645"/>
      <c r="N7" s="645"/>
      <c r="O7" s="645"/>
      <c r="P7" s="645"/>
      <c r="Q7" s="645"/>
      <c r="R7" s="645"/>
      <c r="S7" s="645"/>
      <c r="T7" s="645"/>
      <c r="U7" s="645"/>
      <c r="V7" s="645"/>
      <c r="W7" s="645"/>
      <c r="X7" s="645"/>
      <c r="Y7" s="645"/>
      <c r="Z7" s="645"/>
      <c r="AA7" s="645"/>
      <c r="AB7" s="645"/>
      <c r="AC7" s="645"/>
      <c r="AD7" s="13"/>
      <c r="AE7" s="13"/>
      <c r="AF7" s="13"/>
      <c r="AG7" s="13"/>
      <c r="AH7" s="613" t="s">
        <v>16</v>
      </c>
    </row>
    <row r="8" spans="1:34" ht="23.25">
      <c r="A8" s="130"/>
      <c r="B8" s="7"/>
      <c r="C8" s="7"/>
      <c r="D8" s="7"/>
      <c r="E8" s="7"/>
      <c r="F8" s="7"/>
      <c r="G8" s="7"/>
      <c r="H8" s="13"/>
      <c r="I8" s="13"/>
      <c r="J8" s="13"/>
      <c r="K8" s="13"/>
      <c r="L8" s="13"/>
      <c r="M8" s="13"/>
      <c r="N8" s="13"/>
      <c r="O8" s="13"/>
      <c r="P8" s="13"/>
      <c r="Q8" s="13"/>
      <c r="R8" s="13"/>
      <c r="S8" s="13"/>
      <c r="T8" s="13"/>
      <c r="U8" s="13"/>
      <c r="V8" s="13"/>
      <c r="W8" s="13"/>
      <c r="X8" s="13"/>
      <c r="Y8" s="13"/>
      <c r="Z8" s="13"/>
      <c r="AA8" s="13"/>
      <c r="AB8" s="13"/>
      <c r="AC8" s="13"/>
      <c r="AD8" s="13"/>
      <c r="AE8" s="13"/>
      <c r="AF8" s="13"/>
      <c r="AG8" s="13"/>
      <c r="AH8" s="613"/>
    </row>
    <row r="9" spans="1:34" ht="23.25">
      <c r="A9" s="130"/>
      <c r="B9" s="7"/>
      <c r="C9" s="7"/>
      <c r="D9" s="7"/>
      <c r="E9" s="7"/>
      <c r="F9" s="7"/>
      <c r="G9" s="7"/>
      <c r="H9" s="13"/>
      <c r="I9" s="13"/>
      <c r="J9" s="13"/>
      <c r="K9" s="13"/>
      <c r="L9" s="13"/>
      <c r="M9" s="13"/>
      <c r="N9" s="13"/>
      <c r="O9" s="13"/>
      <c r="P9" s="13"/>
      <c r="Q9" s="13"/>
      <c r="R9" s="13"/>
      <c r="S9" s="13"/>
      <c r="T9" s="13"/>
      <c r="U9" s="13"/>
      <c r="V9" s="13"/>
      <c r="W9" s="13"/>
      <c r="X9" s="13"/>
      <c r="Y9" s="13"/>
      <c r="Z9" s="13"/>
      <c r="AA9" s="13"/>
      <c r="AB9" s="13"/>
      <c r="AC9" s="13"/>
      <c r="AD9" s="13"/>
      <c r="AE9" s="13"/>
      <c r="AF9" s="13"/>
      <c r="AG9" s="13"/>
      <c r="AH9" s="613"/>
    </row>
    <row r="10" spans="1:34" ht="23.25">
      <c r="A10" s="130"/>
      <c r="B10" s="7"/>
      <c r="C10" s="7"/>
      <c r="D10" s="7"/>
      <c r="E10" s="7"/>
      <c r="F10" s="7"/>
      <c r="G10" s="7"/>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613"/>
    </row>
    <row r="11" spans="1:34">
      <c r="A11" s="92"/>
      <c r="B11" s="7"/>
      <c r="C11" s="7"/>
      <c r="D11" s="7"/>
      <c r="E11" s="7"/>
      <c r="F11" s="7"/>
      <c r="G11" s="7"/>
      <c r="H11" s="13"/>
      <c r="I11" s="13"/>
      <c r="J11" s="13"/>
      <c r="K11" s="13"/>
      <c r="L11" s="13"/>
      <c r="M11" s="13"/>
      <c r="N11" s="13"/>
      <c r="O11" s="13"/>
      <c r="P11" s="13"/>
      <c r="Q11" s="13"/>
      <c r="R11" s="13"/>
      <c r="S11" s="13"/>
      <c r="T11" s="13"/>
      <c r="U11" s="13"/>
      <c r="V11" s="13"/>
      <c r="W11" s="13"/>
      <c r="X11" s="13"/>
      <c r="Y11" s="13"/>
      <c r="Z11" s="13"/>
      <c r="AA11" s="664" t="s">
        <v>286</v>
      </c>
      <c r="AB11" s="665"/>
      <c r="AC11" s="666"/>
      <c r="AD11" s="251"/>
      <c r="AE11" s="664" t="s">
        <v>323</v>
      </c>
      <c r="AF11" s="665"/>
      <c r="AG11" s="666"/>
      <c r="AH11" s="613" t="s">
        <v>16</v>
      </c>
    </row>
    <row r="12" spans="1:34">
      <c r="A12" s="9"/>
      <c r="B12" s="9"/>
      <c r="C12" s="9"/>
      <c r="D12" s="9"/>
      <c r="E12" s="9"/>
      <c r="F12" s="9"/>
      <c r="G12" s="9"/>
      <c r="H12" s="269"/>
      <c r="I12" s="269"/>
      <c r="J12" s="269"/>
      <c r="K12" s="269"/>
      <c r="L12" s="269"/>
      <c r="M12" s="269"/>
      <c r="N12" s="269"/>
      <c r="O12" s="269"/>
      <c r="P12" s="269"/>
      <c r="Q12" s="269"/>
      <c r="R12" s="269"/>
      <c r="S12" s="269"/>
      <c r="T12" s="269"/>
      <c r="U12" s="269"/>
      <c r="V12" s="269"/>
      <c r="W12" s="269"/>
      <c r="X12" s="269"/>
      <c r="Y12" s="117"/>
      <c r="Z12" s="118"/>
      <c r="AA12" s="690" t="s">
        <v>71</v>
      </c>
      <c r="AB12" s="689" t="s">
        <v>165</v>
      </c>
      <c r="AC12" s="687" t="s">
        <v>340</v>
      </c>
      <c r="AD12" s="119"/>
      <c r="AE12" s="127" t="s">
        <v>341</v>
      </c>
      <c r="AF12" s="129"/>
      <c r="AG12" s="125"/>
      <c r="AH12" s="613" t="s">
        <v>16</v>
      </c>
    </row>
    <row r="13" spans="1:34" ht="16.5" thickBot="1">
      <c r="A13" s="279"/>
      <c r="B13" s="122"/>
      <c r="C13" s="122"/>
      <c r="D13" s="122"/>
      <c r="E13" s="122"/>
      <c r="F13" s="122"/>
      <c r="G13" s="122"/>
      <c r="H13" s="123"/>
      <c r="I13" s="123"/>
      <c r="J13" s="123"/>
      <c r="K13" s="123"/>
      <c r="L13" s="123"/>
      <c r="M13" s="123"/>
      <c r="N13" s="123"/>
      <c r="O13" s="123"/>
      <c r="P13" s="123"/>
      <c r="Q13" s="123"/>
      <c r="R13" s="123"/>
      <c r="S13" s="123"/>
      <c r="T13" s="123"/>
      <c r="U13" s="123"/>
      <c r="V13" s="123"/>
      <c r="W13" s="123"/>
      <c r="X13" s="123"/>
      <c r="Y13" s="123"/>
      <c r="Z13" s="123"/>
      <c r="AA13" s="691"/>
      <c r="AB13" s="688"/>
      <c r="AC13" s="688"/>
      <c r="AD13" s="124"/>
      <c r="AE13" s="128" t="s">
        <v>338</v>
      </c>
      <c r="AF13" s="128" t="s">
        <v>165</v>
      </c>
      <c r="AG13" s="126" t="s">
        <v>340</v>
      </c>
      <c r="AH13" s="613" t="s">
        <v>16</v>
      </c>
    </row>
    <row r="14" spans="1:34" s="472" customFormat="1" ht="18.75">
      <c r="A14" s="638" t="s">
        <v>96</v>
      </c>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505"/>
      <c r="AA14" s="460">
        <v>5128</v>
      </c>
      <c r="AB14" s="460">
        <v>5053</v>
      </c>
      <c r="AC14" s="460">
        <v>984097</v>
      </c>
      <c r="AD14" s="506"/>
      <c r="AE14" s="507"/>
      <c r="AF14" s="507"/>
      <c r="AG14" s="508">
        <v>0</v>
      </c>
      <c r="AH14" s="613" t="s">
        <v>16</v>
      </c>
    </row>
    <row r="15" spans="1:34" s="472" customFormat="1" ht="20.25" customHeight="1">
      <c r="A15" s="667" t="s">
        <v>333</v>
      </c>
      <c r="B15" s="668"/>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463"/>
      <c r="AA15" s="461"/>
      <c r="AB15" s="461"/>
      <c r="AC15" s="462">
        <v>4000</v>
      </c>
      <c r="AD15" s="463"/>
      <c r="AE15" s="509"/>
      <c r="AF15" s="509"/>
      <c r="AG15" s="485"/>
      <c r="AH15" s="613" t="s">
        <v>16</v>
      </c>
    </row>
    <row r="16" spans="1:34" s="472" customFormat="1" ht="21">
      <c r="A16" s="647" t="s">
        <v>97</v>
      </c>
      <c r="B16" s="648"/>
      <c r="C16" s="648"/>
      <c r="D16" s="648"/>
      <c r="E16" s="648"/>
      <c r="F16" s="648"/>
      <c r="G16" s="648"/>
      <c r="H16" s="648"/>
      <c r="I16" s="648"/>
      <c r="J16" s="648"/>
      <c r="K16" s="648"/>
      <c r="L16" s="648"/>
      <c r="M16" s="648"/>
      <c r="N16" s="648"/>
      <c r="O16" s="648"/>
      <c r="P16" s="648"/>
      <c r="Q16" s="648"/>
      <c r="R16" s="648"/>
      <c r="S16" s="648"/>
      <c r="T16" s="648"/>
      <c r="U16" s="648"/>
      <c r="V16" s="648"/>
      <c r="W16" s="648"/>
      <c r="X16" s="648"/>
      <c r="Y16" s="648"/>
      <c r="Z16" s="510"/>
      <c r="AA16" s="511">
        <f>+AA15+AA14</f>
        <v>5128</v>
      </c>
      <c r="AB16" s="511">
        <f>+AB15+AB14</f>
        <v>5053</v>
      </c>
      <c r="AC16" s="511">
        <f>+AC15+AC14</f>
        <v>988097</v>
      </c>
      <c r="AD16" s="512"/>
      <c r="AE16" s="513"/>
      <c r="AF16" s="513"/>
      <c r="AG16" s="514"/>
      <c r="AH16" s="613" t="s">
        <v>16</v>
      </c>
    </row>
    <row r="17" spans="1:34" s="472" customFormat="1" ht="18.75">
      <c r="A17" s="638" t="s">
        <v>256</v>
      </c>
      <c r="B17" s="639"/>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505"/>
      <c r="AA17" s="607">
        <v>4956</v>
      </c>
      <c r="AB17" s="607">
        <v>4880</v>
      </c>
      <c r="AC17" s="607">
        <v>984097</v>
      </c>
      <c r="AD17" s="506" t="s">
        <v>339</v>
      </c>
      <c r="AE17" s="507"/>
      <c r="AF17" s="507"/>
      <c r="AG17" s="497"/>
      <c r="AH17" s="613" t="s">
        <v>16</v>
      </c>
    </row>
    <row r="18" spans="1:34" s="472" customFormat="1" ht="18.75" hidden="1" customHeight="1">
      <c r="A18" s="649" t="s">
        <v>98</v>
      </c>
      <c r="B18" s="650"/>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515"/>
      <c r="AA18" s="605"/>
      <c r="AB18" s="605"/>
      <c r="AC18" s="606"/>
      <c r="AD18" s="516"/>
      <c r="AE18" s="517"/>
      <c r="AF18" s="517"/>
      <c r="AG18" s="518"/>
      <c r="AH18" s="613" t="s">
        <v>16</v>
      </c>
    </row>
    <row r="19" spans="1:34" s="472" customFormat="1" ht="18.75" hidden="1">
      <c r="A19" s="673" t="s">
        <v>257</v>
      </c>
      <c r="B19" s="674"/>
      <c r="C19" s="674"/>
      <c r="D19" s="674"/>
      <c r="E19" s="674"/>
      <c r="F19" s="674"/>
      <c r="G19" s="674"/>
      <c r="H19" s="674"/>
      <c r="I19" s="674"/>
      <c r="J19" s="674"/>
      <c r="K19" s="674"/>
      <c r="L19" s="674"/>
      <c r="M19" s="674"/>
      <c r="N19" s="674"/>
      <c r="O19" s="674"/>
      <c r="P19" s="674"/>
      <c r="Q19" s="674"/>
      <c r="R19" s="674"/>
      <c r="S19" s="674"/>
      <c r="T19" s="674"/>
      <c r="U19" s="674"/>
      <c r="V19" s="674"/>
      <c r="W19" s="674"/>
      <c r="X19" s="674"/>
      <c r="Y19" s="674"/>
      <c r="Z19" s="516"/>
      <c r="AA19" s="519">
        <f>+AA18+AA17</f>
        <v>4956</v>
      </c>
      <c r="AB19" s="519">
        <f>+AB18+AB17</f>
        <v>4880</v>
      </c>
      <c r="AC19" s="519">
        <f>+AC18+AC17</f>
        <v>984097</v>
      </c>
      <c r="AD19" s="516"/>
      <c r="AE19" s="517"/>
      <c r="AF19" s="517"/>
      <c r="AG19" s="518"/>
      <c r="AH19" s="613" t="s">
        <v>16</v>
      </c>
    </row>
    <row r="20" spans="1:34" s="472" customFormat="1" ht="18.75">
      <c r="A20" s="675"/>
      <c r="B20" s="676"/>
      <c r="C20" s="676"/>
      <c r="D20" s="676"/>
      <c r="E20" s="676"/>
      <c r="F20" s="676"/>
      <c r="G20" s="676"/>
      <c r="H20" s="676"/>
      <c r="I20" s="676"/>
      <c r="J20" s="676"/>
      <c r="K20" s="676"/>
      <c r="L20" s="676"/>
      <c r="M20" s="676"/>
      <c r="N20" s="676"/>
      <c r="O20" s="676"/>
      <c r="P20" s="676"/>
      <c r="Q20" s="676"/>
      <c r="R20" s="676"/>
      <c r="S20" s="676"/>
      <c r="T20" s="676"/>
      <c r="U20" s="676"/>
      <c r="V20" s="676"/>
      <c r="W20" s="676"/>
      <c r="X20" s="676"/>
      <c r="Y20" s="676"/>
      <c r="Z20" s="463"/>
      <c r="AA20" s="461"/>
      <c r="AB20" s="461"/>
      <c r="AC20" s="462"/>
      <c r="AD20" s="463"/>
      <c r="AE20" s="509"/>
      <c r="AF20" s="509"/>
      <c r="AG20" s="485"/>
      <c r="AH20" s="613"/>
    </row>
    <row r="21" spans="1:34" hidden="1"/>
    <row r="22" spans="1:34" s="472" customFormat="1" ht="18.75">
      <c r="A22" s="679" t="s">
        <v>38</v>
      </c>
      <c r="B22" s="680"/>
      <c r="C22" s="680"/>
      <c r="D22" s="680"/>
      <c r="E22" s="680"/>
      <c r="F22" s="680"/>
      <c r="G22" s="680"/>
      <c r="H22" s="680"/>
      <c r="I22" s="680"/>
      <c r="J22" s="680"/>
      <c r="K22" s="680"/>
      <c r="L22" s="680"/>
      <c r="M22" s="680"/>
      <c r="N22" s="680"/>
      <c r="O22" s="680"/>
      <c r="P22" s="680"/>
      <c r="Q22" s="680"/>
      <c r="R22" s="680"/>
      <c r="S22" s="680"/>
      <c r="T22" s="680"/>
      <c r="U22" s="680"/>
      <c r="V22" s="680"/>
      <c r="W22" s="680"/>
      <c r="X22" s="680"/>
      <c r="Y22" s="680"/>
      <c r="Z22" s="463"/>
      <c r="AA22" s="461"/>
      <c r="AB22" s="461"/>
      <c r="AC22" s="462"/>
      <c r="AD22" s="463"/>
      <c r="AE22" s="509"/>
      <c r="AF22" s="509"/>
      <c r="AG22" s="485"/>
      <c r="AH22" s="613" t="s">
        <v>16</v>
      </c>
    </row>
    <row r="23" spans="1:34" s="472" customFormat="1" ht="18.75">
      <c r="A23" s="661" t="s">
        <v>158</v>
      </c>
      <c r="B23" s="662"/>
      <c r="C23" s="662"/>
      <c r="D23" s="662"/>
      <c r="E23" s="662"/>
      <c r="F23" s="662"/>
      <c r="G23" s="662"/>
      <c r="H23" s="662"/>
      <c r="I23" s="662"/>
      <c r="J23" s="662"/>
      <c r="K23" s="662"/>
      <c r="L23" s="662"/>
      <c r="M23" s="662"/>
      <c r="N23" s="662"/>
      <c r="O23" s="662"/>
      <c r="P23" s="662"/>
      <c r="Q23" s="662"/>
      <c r="R23" s="662"/>
      <c r="S23" s="662"/>
      <c r="T23" s="662"/>
      <c r="U23" s="662"/>
      <c r="V23" s="662"/>
      <c r="W23" s="662"/>
      <c r="X23" s="662"/>
      <c r="Y23" s="662"/>
      <c r="Z23" s="463"/>
      <c r="AA23" s="461"/>
      <c r="AB23" s="461"/>
      <c r="AC23" s="462"/>
      <c r="AD23" s="463"/>
      <c r="AE23" s="509"/>
      <c r="AF23" s="509"/>
      <c r="AG23" s="485"/>
      <c r="AH23" s="613" t="s">
        <v>16</v>
      </c>
    </row>
    <row r="24" spans="1:34" s="472" customFormat="1" ht="18.75">
      <c r="A24" s="681" t="s">
        <v>282</v>
      </c>
      <c r="B24" s="620"/>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463"/>
      <c r="AA24" s="461"/>
      <c r="AB24" s="461"/>
      <c r="AC24" s="462">
        <v>13493</v>
      </c>
      <c r="AD24" s="463"/>
      <c r="AE24" s="509"/>
      <c r="AF24" s="509"/>
      <c r="AG24" s="485"/>
      <c r="AH24" s="613" t="s">
        <v>16</v>
      </c>
    </row>
    <row r="25" spans="1:34" s="472" customFormat="1" ht="18.75">
      <c r="A25" s="677" t="s">
        <v>283</v>
      </c>
      <c r="B25" s="678"/>
      <c r="C25" s="678"/>
      <c r="D25" s="678"/>
      <c r="E25" s="678"/>
      <c r="F25" s="678"/>
      <c r="G25" s="678"/>
      <c r="H25" s="678"/>
      <c r="I25" s="678"/>
      <c r="J25" s="678"/>
      <c r="K25" s="678"/>
      <c r="L25" s="678"/>
      <c r="M25" s="678"/>
      <c r="N25" s="678"/>
      <c r="O25" s="678"/>
      <c r="P25" s="678"/>
      <c r="Q25" s="678"/>
      <c r="R25" s="678"/>
      <c r="S25" s="678"/>
      <c r="T25" s="678"/>
      <c r="U25" s="678"/>
      <c r="V25" s="678"/>
      <c r="W25" s="678"/>
      <c r="X25" s="678"/>
      <c r="Y25" s="678"/>
      <c r="Z25" s="463"/>
      <c r="AA25" s="461"/>
      <c r="AB25" s="461"/>
      <c r="AC25" s="462">
        <v>5002</v>
      </c>
      <c r="AD25" s="463"/>
      <c r="AE25" s="509"/>
      <c r="AF25" s="509"/>
      <c r="AG25" s="485"/>
      <c r="AH25" s="613" t="s">
        <v>16</v>
      </c>
    </row>
    <row r="26" spans="1:34" s="472" customFormat="1" ht="18.75">
      <c r="A26" s="619" t="s">
        <v>259</v>
      </c>
      <c r="B26" s="620"/>
      <c r="C26" s="620"/>
      <c r="D26" s="620"/>
      <c r="E26" s="620"/>
      <c r="F26" s="620"/>
      <c r="G26" s="620"/>
      <c r="H26" s="620"/>
      <c r="I26" s="620"/>
      <c r="J26" s="620"/>
      <c r="K26" s="620"/>
      <c r="L26" s="620"/>
      <c r="M26" s="620"/>
      <c r="N26" s="620"/>
      <c r="O26" s="620"/>
      <c r="P26" s="620"/>
      <c r="Q26" s="620"/>
      <c r="R26" s="620"/>
      <c r="S26" s="620"/>
      <c r="T26" s="620"/>
      <c r="U26" s="620"/>
      <c r="V26" s="620"/>
      <c r="W26" s="620"/>
      <c r="X26" s="620"/>
      <c r="Y26" s="620"/>
      <c r="Z26" s="463"/>
      <c r="AA26" s="461"/>
      <c r="AB26" s="461"/>
      <c r="AC26" s="462">
        <v>2865</v>
      </c>
      <c r="AD26" s="463"/>
      <c r="AE26" s="509"/>
      <c r="AF26" s="509"/>
      <c r="AG26" s="485"/>
      <c r="AH26" s="613" t="s">
        <v>16</v>
      </c>
    </row>
    <row r="27" spans="1:34" s="472" customFormat="1" ht="18.75">
      <c r="A27" s="619" t="s">
        <v>21</v>
      </c>
      <c r="B27" s="620"/>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463"/>
      <c r="AA27" s="461"/>
      <c r="AB27" s="461">
        <v>1</v>
      </c>
      <c r="AC27" s="462"/>
      <c r="AD27" s="463"/>
      <c r="AE27" s="509"/>
      <c r="AF27" s="509"/>
      <c r="AG27" s="485"/>
      <c r="AH27" s="613" t="s">
        <v>16</v>
      </c>
    </row>
    <row r="28" spans="1:34" s="472" customFormat="1" ht="18.75">
      <c r="A28" s="619" t="s">
        <v>260</v>
      </c>
      <c r="B28" s="620"/>
      <c r="C28" s="620"/>
      <c r="D28" s="620"/>
      <c r="E28" s="620"/>
      <c r="F28" s="620"/>
      <c r="G28" s="620"/>
      <c r="H28" s="620"/>
      <c r="I28" s="620"/>
      <c r="J28" s="620"/>
      <c r="K28" s="620"/>
      <c r="L28" s="620"/>
      <c r="M28" s="620"/>
      <c r="N28" s="620"/>
      <c r="O28" s="620"/>
      <c r="P28" s="620"/>
      <c r="Q28" s="620"/>
      <c r="R28" s="620"/>
      <c r="S28" s="620"/>
      <c r="T28" s="620"/>
      <c r="U28" s="620"/>
      <c r="V28" s="620"/>
      <c r="W28" s="620"/>
      <c r="X28" s="620"/>
      <c r="Y28" s="620"/>
      <c r="Z28" s="463"/>
      <c r="AA28" s="461"/>
      <c r="AB28" s="461">
        <v>45</v>
      </c>
      <c r="AC28" s="462"/>
      <c r="AD28" s="463"/>
      <c r="AE28" s="509"/>
      <c r="AF28" s="509"/>
      <c r="AG28" s="485"/>
      <c r="AH28" s="613" t="s">
        <v>16</v>
      </c>
    </row>
    <row r="29" spans="1:34" s="472" customFormat="1" ht="18.75">
      <c r="A29" s="619" t="s">
        <v>99</v>
      </c>
      <c r="B29" s="620"/>
      <c r="C29" s="620"/>
      <c r="D29" s="620"/>
      <c r="E29" s="620"/>
      <c r="F29" s="620"/>
      <c r="G29" s="620"/>
      <c r="H29" s="620"/>
      <c r="I29" s="620"/>
      <c r="J29" s="620"/>
      <c r="K29" s="620"/>
      <c r="L29" s="620"/>
      <c r="M29" s="620"/>
      <c r="N29" s="620"/>
      <c r="O29" s="620"/>
      <c r="P29" s="620"/>
      <c r="Q29" s="620"/>
      <c r="R29" s="620"/>
      <c r="S29" s="620"/>
      <c r="T29" s="620"/>
      <c r="U29" s="620"/>
      <c r="V29" s="620"/>
      <c r="W29" s="620"/>
      <c r="X29" s="620"/>
      <c r="Y29" s="620"/>
      <c r="Z29" s="463"/>
      <c r="AA29" s="461"/>
      <c r="AB29" s="461"/>
      <c r="AC29" s="462">
        <v>10613</v>
      </c>
      <c r="AD29" s="463"/>
      <c r="AE29" s="509"/>
      <c r="AF29" s="509"/>
      <c r="AG29" s="485"/>
      <c r="AH29" s="613" t="s">
        <v>16</v>
      </c>
    </row>
    <row r="30" spans="1:34" s="472" customFormat="1" ht="18.75">
      <c r="A30" s="619" t="s">
        <v>261</v>
      </c>
      <c r="B30" s="620"/>
      <c r="C30" s="620"/>
      <c r="D30" s="620"/>
      <c r="E30" s="620"/>
      <c r="F30" s="620"/>
      <c r="G30" s="620"/>
      <c r="H30" s="620"/>
      <c r="I30" s="620"/>
      <c r="J30" s="620"/>
      <c r="K30" s="620"/>
      <c r="L30" s="620"/>
      <c r="M30" s="620"/>
      <c r="N30" s="620"/>
      <c r="O30" s="620"/>
      <c r="P30" s="620"/>
      <c r="Q30" s="620"/>
      <c r="R30" s="620"/>
      <c r="S30" s="620"/>
      <c r="T30" s="620"/>
      <c r="U30" s="620"/>
      <c r="V30" s="620"/>
      <c r="W30" s="620"/>
      <c r="X30" s="620"/>
      <c r="Y30" s="620"/>
      <c r="Z30" s="463"/>
      <c r="AA30" s="461"/>
      <c r="AB30" s="461"/>
      <c r="AC30" s="462">
        <v>558</v>
      </c>
      <c r="AD30" s="463"/>
      <c r="AE30" s="509"/>
      <c r="AF30" s="509"/>
      <c r="AG30" s="485"/>
      <c r="AH30" s="613" t="s">
        <v>16</v>
      </c>
    </row>
    <row r="31" spans="1:34" s="472" customFormat="1" ht="18.75">
      <c r="A31" s="619" t="s">
        <v>262</v>
      </c>
      <c r="B31" s="620"/>
      <c r="C31" s="620"/>
      <c r="D31" s="620"/>
      <c r="E31" s="620"/>
      <c r="F31" s="620"/>
      <c r="G31" s="620"/>
      <c r="H31" s="620"/>
      <c r="I31" s="620"/>
      <c r="J31" s="620"/>
      <c r="K31" s="620"/>
      <c r="L31" s="620"/>
      <c r="M31" s="620"/>
      <c r="N31" s="620"/>
      <c r="O31" s="620"/>
      <c r="P31" s="620"/>
      <c r="Q31" s="620"/>
      <c r="R31" s="620"/>
      <c r="S31" s="620"/>
      <c r="T31" s="620"/>
      <c r="U31" s="620"/>
      <c r="V31" s="620"/>
      <c r="W31" s="620"/>
      <c r="X31" s="620"/>
      <c r="Y31" s="620"/>
      <c r="Z31" s="463"/>
      <c r="AA31" s="461"/>
      <c r="AB31" s="461"/>
      <c r="AC31" s="462">
        <v>737</v>
      </c>
      <c r="AD31" s="463"/>
      <c r="AE31" s="509"/>
      <c r="AF31" s="509"/>
      <c r="AG31" s="485"/>
      <c r="AH31" s="613" t="s">
        <v>16</v>
      </c>
    </row>
    <row r="32" spans="1:34" s="472" customFormat="1" ht="18.75">
      <c r="A32" s="619" t="s">
        <v>263</v>
      </c>
      <c r="B32" s="620"/>
      <c r="C32" s="620"/>
      <c r="D32" s="620"/>
      <c r="E32" s="620"/>
      <c r="F32" s="620"/>
      <c r="G32" s="620"/>
      <c r="H32" s="620"/>
      <c r="I32" s="620"/>
      <c r="J32" s="620"/>
      <c r="K32" s="620"/>
      <c r="L32" s="620"/>
      <c r="M32" s="620"/>
      <c r="N32" s="620"/>
      <c r="O32" s="620"/>
      <c r="P32" s="620"/>
      <c r="Q32" s="620"/>
      <c r="R32" s="620"/>
      <c r="S32" s="620"/>
      <c r="T32" s="620"/>
      <c r="U32" s="620"/>
      <c r="V32" s="620"/>
      <c r="W32" s="620"/>
      <c r="X32" s="620"/>
      <c r="Y32" s="620"/>
      <c r="Z32" s="463"/>
      <c r="AA32" s="461"/>
      <c r="AB32" s="461"/>
      <c r="AC32" s="462">
        <v>357</v>
      </c>
      <c r="AD32" s="463"/>
      <c r="AE32" s="509"/>
      <c r="AF32" s="509"/>
      <c r="AG32" s="485"/>
      <c r="AH32" s="613" t="s">
        <v>16</v>
      </c>
    </row>
    <row r="33" spans="1:34" s="472" customFormat="1" ht="18.75">
      <c r="A33" s="619" t="s">
        <v>264</v>
      </c>
      <c r="B33" s="620"/>
      <c r="C33" s="620"/>
      <c r="D33" s="620"/>
      <c r="E33" s="620"/>
      <c r="F33" s="620"/>
      <c r="G33" s="620"/>
      <c r="H33" s="620"/>
      <c r="I33" s="620"/>
      <c r="J33" s="620"/>
      <c r="K33" s="620"/>
      <c r="L33" s="620"/>
      <c r="M33" s="620"/>
      <c r="N33" s="620"/>
      <c r="O33" s="620"/>
      <c r="P33" s="620"/>
      <c r="Q33" s="620"/>
      <c r="R33" s="620"/>
      <c r="S33" s="620"/>
      <c r="T33" s="620"/>
      <c r="U33" s="620"/>
      <c r="V33" s="620"/>
      <c r="W33" s="620"/>
      <c r="X33" s="620"/>
      <c r="Y33" s="620"/>
      <c r="Z33" s="463"/>
      <c r="AA33" s="461"/>
      <c r="AB33" s="461"/>
      <c r="AC33" s="462">
        <v>1256</v>
      </c>
      <c r="AD33" s="463"/>
      <c r="AE33" s="509"/>
      <c r="AF33" s="509"/>
      <c r="AG33" s="485"/>
      <c r="AH33" s="613" t="s">
        <v>16</v>
      </c>
    </row>
    <row r="34" spans="1:34" s="472" customFormat="1" ht="18.75">
      <c r="A34" s="619" t="s">
        <v>265</v>
      </c>
      <c r="B34" s="620"/>
      <c r="C34" s="620"/>
      <c r="D34" s="620"/>
      <c r="E34" s="620"/>
      <c r="F34" s="620"/>
      <c r="G34" s="620"/>
      <c r="H34" s="620"/>
      <c r="I34" s="620"/>
      <c r="J34" s="620"/>
      <c r="K34" s="620"/>
      <c r="L34" s="620"/>
      <c r="M34" s="620"/>
      <c r="N34" s="620"/>
      <c r="O34" s="620"/>
      <c r="P34" s="620"/>
      <c r="Q34" s="620"/>
      <c r="R34" s="620"/>
      <c r="S34" s="620"/>
      <c r="T34" s="620"/>
      <c r="U34" s="620"/>
      <c r="V34" s="620"/>
      <c r="W34" s="620"/>
      <c r="X34" s="620"/>
      <c r="Y34" s="620"/>
      <c r="Z34" s="463"/>
      <c r="AA34" s="461"/>
      <c r="AB34" s="461"/>
      <c r="AC34" s="462">
        <v>543</v>
      </c>
      <c r="AD34" s="463"/>
      <c r="AE34" s="509"/>
      <c r="AF34" s="509"/>
      <c r="AG34" s="485"/>
      <c r="AH34" s="613" t="s">
        <v>16</v>
      </c>
    </row>
    <row r="35" spans="1:34" s="472" customFormat="1" ht="18.75">
      <c r="A35" s="621" t="s">
        <v>350</v>
      </c>
      <c r="B35" s="620"/>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Z35" s="463"/>
      <c r="AA35" s="461">
        <v>10</v>
      </c>
      <c r="AB35" s="461">
        <v>10</v>
      </c>
      <c r="AC35" s="462">
        <v>15543</v>
      </c>
      <c r="AD35" s="463"/>
      <c r="AE35" s="509"/>
      <c r="AF35" s="509"/>
      <c r="AG35" s="485"/>
      <c r="AH35" s="613" t="s">
        <v>16</v>
      </c>
    </row>
    <row r="36" spans="1:34" s="472" customFormat="1" ht="18.75">
      <c r="A36" s="619" t="s">
        <v>266</v>
      </c>
      <c r="B36" s="620"/>
      <c r="C36" s="620"/>
      <c r="D36" s="620"/>
      <c r="E36" s="620"/>
      <c r="F36" s="620"/>
      <c r="G36" s="620"/>
      <c r="H36" s="620"/>
      <c r="I36" s="620"/>
      <c r="J36" s="620"/>
      <c r="K36" s="620"/>
      <c r="L36" s="620"/>
      <c r="M36" s="620"/>
      <c r="N36" s="620"/>
      <c r="O36" s="620"/>
      <c r="P36" s="620"/>
      <c r="Q36" s="620"/>
      <c r="R36" s="620"/>
      <c r="S36" s="620"/>
      <c r="T36" s="620"/>
      <c r="U36" s="620"/>
      <c r="V36" s="620"/>
      <c r="W36" s="620"/>
      <c r="X36" s="620"/>
      <c r="Y36" s="620"/>
      <c r="Z36" s="463"/>
      <c r="AA36" s="461"/>
      <c r="AB36" s="461"/>
      <c r="AC36" s="462">
        <v>79</v>
      </c>
      <c r="AD36" s="463"/>
      <c r="AE36" s="509"/>
      <c r="AF36" s="509"/>
      <c r="AG36" s="485"/>
      <c r="AH36" s="613" t="s">
        <v>16</v>
      </c>
    </row>
    <row r="37" spans="1:34" s="472" customFormat="1" ht="18.75">
      <c r="A37" s="619" t="s">
        <v>267</v>
      </c>
      <c r="B37" s="620"/>
      <c r="C37" s="620"/>
      <c r="D37" s="620"/>
      <c r="E37" s="620"/>
      <c r="F37" s="620"/>
      <c r="G37" s="620"/>
      <c r="H37" s="620"/>
      <c r="I37" s="620"/>
      <c r="J37" s="620"/>
      <c r="K37" s="620"/>
      <c r="L37" s="620"/>
      <c r="M37" s="620"/>
      <c r="N37" s="620"/>
      <c r="O37" s="620"/>
      <c r="P37" s="620"/>
      <c r="Q37" s="620"/>
      <c r="R37" s="620"/>
      <c r="S37" s="620"/>
      <c r="T37" s="620"/>
      <c r="U37" s="620"/>
      <c r="V37" s="620"/>
      <c r="W37" s="620"/>
      <c r="X37" s="620"/>
      <c r="Y37" s="620"/>
      <c r="Z37" s="463"/>
      <c r="AA37" s="461"/>
      <c r="AB37" s="461"/>
      <c r="AC37" s="462">
        <v>34</v>
      </c>
      <c r="AD37" s="463"/>
      <c r="AE37" s="509"/>
      <c r="AF37" s="509"/>
      <c r="AG37" s="485"/>
      <c r="AH37" s="613" t="s">
        <v>16</v>
      </c>
    </row>
    <row r="38" spans="1:34" s="472" customFormat="1" ht="18.75">
      <c r="A38" s="619" t="s">
        <v>268</v>
      </c>
      <c r="B38" s="620"/>
      <c r="C38" s="620"/>
      <c r="D38" s="620"/>
      <c r="E38" s="620"/>
      <c r="F38" s="620"/>
      <c r="G38" s="620"/>
      <c r="H38" s="620"/>
      <c r="I38" s="620"/>
      <c r="J38" s="620"/>
      <c r="K38" s="620"/>
      <c r="L38" s="620"/>
      <c r="M38" s="620"/>
      <c r="N38" s="620"/>
      <c r="O38" s="620"/>
      <c r="P38" s="620"/>
      <c r="Q38" s="620"/>
      <c r="R38" s="620"/>
      <c r="S38" s="620"/>
      <c r="T38" s="620"/>
      <c r="U38" s="620"/>
      <c r="V38" s="620"/>
      <c r="W38" s="620"/>
      <c r="X38" s="620"/>
      <c r="Y38" s="620"/>
      <c r="Z38" s="463"/>
      <c r="AA38" s="461"/>
      <c r="AB38" s="461"/>
      <c r="AC38" s="462">
        <v>119</v>
      </c>
      <c r="AD38" s="463"/>
      <c r="AE38" s="509"/>
      <c r="AF38" s="509"/>
      <c r="AG38" s="485"/>
      <c r="AH38" s="613" t="s">
        <v>16</v>
      </c>
    </row>
    <row r="39" spans="1:34" s="472" customFormat="1" ht="18.75">
      <c r="A39" s="619" t="s">
        <v>269</v>
      </c>
      <c r="B39" s="620"/>
      <c r="C39" s="620"/>
      <c r="D39" s="620"/>
      <c r="E39" s="620"/>
      <c r="F39" s="620"/>
      <c r="G39" s="620"/>
      <c r="H39" s="620"/>
      <c r="I39" s="620"/>
      <c r="J39" s="620"/>
      <c r="K39" s="620"/>
      <c r="L39" s="620"/>
      <c r="M39" s="620"/>
      <c r="N39" s="620"/>
      <c r="O39" s="620"/>
      <c r="P39" s="620"/>
      <c r="Q39" s="620"/>
      <c r="R39" s="620"/>
      <c r="S39" s="620"/>
      <c r="T39" s="620"/>
      <c r="U39" s="620"/>
      <c r="V39" s="620"/>
      <c r="W39" s="620"/>
      <c r="X39" s="620"/>
      <c r="Y39" s="620"/>
      <c r="Z39" s="463"/>
      <c r="AA39" s="461"/>
      <c r="AB39" s="461"/>
      <c r="AC39" s="462">
        <v>101</v>
      </c>
      <c r="AD39" s="463"/>
      <c r="AE39" s="509"/>
      <c r="AF39" s="509"/>
      <c r="AG39" s="485"/>
      <c r="AH39" s="613" t="s">
        <v>16</v>
      </c>
    </row>
    <row r="40" spans="1:34" s="472" customFormat="1" ht="18.75">
      <c r="A40" s="619" t="s">
        <v>270</v>
      </c>
      <c r="B40" s="620"/>
      <c r="C40" s="620"/>
      <c r="D40" s="620"/>
      <c r="E40" s="620"/>
      <c r="F40" s="620"/>
      <c r="G40" s="620"/>
      <c r="H40" s="620"/>
      <c r="I40" s="620"/>
      <c r="J40" s="620"/>
      <c r="K40" s="620"/>
      <c r="L40" s="620"/>
      <c r="M40" s="620"/>
      <c r="N40" s="620"/>
      <c r="O40" s="620"/>
      <c r="P40" s="620"/>
      <c r="Q40" s="620"/>
      <c r="R40" s="620"/>
      <c r="S40" s="620"/>
      <c r="T40" s="620"/>
      <c r="U40" s="620"/>
      <c r="V40" s="620"/>
      <c r="W40" s="620"/>
      <c r="X40" s="620"/>
      <c r="Y40" s="620"/>
      <c r="Z40" s="463"/>
      <c r="AA40" s="461"/>
      <c r="AB40" s="461"/>
      <c r="AC40" s="462">
        <v>10</v>
      </c>
      <c r="AD40" s="463"/>
      <c r="AE40" s="509"/>
      <c r="AF40" s="509"/>
      <c r="AG40" s="485"/>
      <c r="AH40" s="613" t="s">
        <v>16</v>
      </c>
    </row>
    <row r="41" spans="1:34" s="472" customFormat="1" ht="18.75">
      <c r="A41" s="619" t="s">
        <v>271</v>
      </c>
      <c r="B41" s="620"/>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463"/>
      <c r="AA41" s="461"/>
      <c r="AB41" s="461"/>
      <c r="AC41" s="462">
        <v>17</v>
      </c>
      <c r="AD41" s="463"/>
      <c r="AE41" s="509"/>
      <c r="AF41" s="509"/>
      <c r="AG41" s="485"/>
      <c r="AH41" s="613" t="s">
        <v>16</v>
      </c>
    </row>
    <row r="42" spans="1:34" s="472" customFormat="1" ht="18.75">
      <c r="A42" s="619" t="s">
        <v>272</v>
      </c>
      <c r="B42" s="620"/>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463"/>
      <c r="AA42" s="461"/>
      <c r="AB42" s="461"/>
      <c r="AC42" s="462">
        <v>20</v>
      </c>
      <c r="AD42" s="463"/>
      <c r="AE42" s="509"/>
      <c r="AF42" s="509"/>
      <c r="AG42" s="485"/>
      <c r="AH42" s="613" t="s">
        <v>16</v>
      </c>
    </row>
    <row r="43" spans="1:34" s="472" customFormat="1" ht="18.75">
      <c r="A43" s="619" t="s">
        <v>273</v>
      </c>
      <c r="B43" s="620"/>
      <c r="C43" s="620"/>
      <c r="D43" s="620"/>
      <c r="E43" s="620"/>
      <c r="F43" s="620"/>
      <c r="G43" s="620"/>
      <c r="H43" s="620"/>
      <c r="I43" s="620"/>
      <c r="J43" s="620"/>
      <c r="K43" s="620"/>
      <c r="L43" s="620"/>
      <c r="M43" s="620"/>
      <c r="N43" s="620"/>
      <c r="O43" s="620"/>
      <c r="P43" s="620"/>
      <c r="Q43" s="620"/>
      <c r="R43" s="620"/>
      <c r="S43" s="620"/>
      <c r="T43" s="620"/>
      <c r="U43" s="620"/>
      <c r="V43" s="620"/>
      <c r="W43" s="620"/>
      <c r="X43" s="620"/>
      <c r="Y43" s="620"/>
      <c r="Z43" s="463"/>
      <c r="AA43" s="461"/>
      <c r="AB43" s="461"/>
      <c r="AC43" s="462">
        <v>7</v>
      </c>
      <c r="AD43" s="463"/>
      <c r="AE43" s="509"/>
      <c r="AF43" s="509"/>
      <c r="AG43" s="485"/>
      <c r="AH43" s="613" t="s">
        <v>16</v>
      </c>
    </row>
    <row r="44" spans="1:34" s="472" customFormat="1" ht="18.75">
      <c r="A44" s="619" t="s">
        <v>331</v>
      </c>
      <c r="B44" s="620"/>
      <c r="C44" s="620"/>
      <c r="D44" s="620"/>
      <c r="E44" s="620"/>
      <c r="F44" s="620"/>
      <c r="G44" s="620"/>
      <c r="H44" s="620"/>
      <c r="I44" s="620"/>
      <c r="J44" s="620"/>
      <c r="K44" s="620"/>
      <c r="L44" s="620"/>
      <c r="M44" s="620"/>
      <c r="N44" s="620"/>
      <c r="O44" s="620"/>
      <c r="P44" s="620"/>
      <c r="Q44" s="620"/>
      <c r="R44" s="620"/>
      <c r="S44" s="620"/>
      <c r="T44" s="620"/>
      <c r="U44" s="620"/>
      <c r="V44" s="620"/>
      <c r="W44" s="620"/>
      <c r="X44" s="620"/>
      <c r="Y44" s="620"/>
      <c r="Z44" s="463"/>
      <c r="AA44" s="461">
        <f>SUM(AA24:AA43)</f>
        <v>10</v>
      </c>
      <c r="AB44" s="461">
        <f>SUM(AB24:AB43)</f>
        <v>56</v>
      </c>
      <c r="AC44" s="461">
        <f>SUM(AC24:AC43)</f>
        <v>51354</v>
      </c>
      <c r="AD44" s="463"/>
      <c r="AE44" s="509">
        <f>SUM(AE24:AE43)</f>
        <v>0</v>
      </c>
      <c r="AF44" s="509">
        <f>SUM(AF24:AF43)</f>
        <v>0</v>
      </c>
      <c r="AG44" s="485">
        <f>SUM(AG24:AG43)</f>
        <v>0</v>
      </c>
      <c r="AH44" s="613" t="s">
        <v>16</v>
      </c>
    </row>
    <row r="45" spans="1:34" s="472" customFormat="1" ht="18.75">
      <c r="A45" s="661" t="s">
        <v>159</v>
      </c>
      <c r="B45" s="662"/>
      <c r="C45" s="662"/>
      <c r="D45" s="662"/>
      <c r="E45" s="662"/>
      <c r="F45" s="662"/>
      <c r="G45" s="662"/>
      <c r="H45" s="662"/>
      <c r="I45" s="662"/>
      <c r="J45" s="662"/>
      <c r="K45" s="662"/>
      <c r="L45" s="662"/>
      <c r="M45" s="662"/>
      <c r="N45" s="662"/>
      <c r="O45" s="662"/>
      <c r="P45" s="662"/>
      <c r="Q45" s="662"/>
      <c r="R45" s="662"/>
      <c r="S45" s="662"/>
      <c r="T45" s="662"/>
      <c r="U45" s="662"/>
      <c r="V45" s="662"/>
      <c r="W45" s="662"/>
      <c r="X45" s="662"/>
      <c r="Y45" s="662"/>
      <c r="Z45" s="463"/>
      <c r="AA45" s="461"/>
      <c r="AB45" s="461"/>
      <c r="AC45" s="462"/>
      <c r="AD45" s="463"/>
      <c r="AE45" s="509"/>
      <c r="AF45" s="509"/>
      <c r="AG45" s="485"/>
      <c r="AH45" s="613" t="s">
        <v>16</v>
      </c>
    </row>
    <row r="46" spans="1:34" s="472" customFormat="1" ht="18.75">
      <c r="A46" s="621" t="s">
        <v>100</v>
      </c>
      <c r="B46" s="620"/>
      <c r="C46" s="620"/>
      <c r="D46" s="620"/>
      <c r="E46" s="620"/>
      <c r="F46" s="620"/>
      <c r="G46" s="620"/>
      <c r="H46" s="620"/>
      <c r="I46" s="620"/>
      <c r="J46" s="620"/>
      <c r="K46" s="620"/>
      <c r="L46" s="620"/>
      <c r="M46" s="620"/>
      <c r="N46" s="620"/>
      <c r="O46" s="620"/>
      <c r="P46" s="620"/>
      <c r="Q46" s="620"/>
      <c r="R46" s="620"/>
      <c r="S46" s="620"/>
      <c r="T46" s="620"/>
      <c r="U46" s="620"/>
      <c r="V46" s="620"/>
      <c r="W46" s="620"/>
      <c r="X46" s="620"/>
      <c r="Y46" s="620"/>
      <c r="Z46" s="463"/>
      <c r="AA46" s="461"/>
      <c r="AB46" s="461"/>
      <c r="AC46" s="462"/>
      <c r="AD46" s="463"/>
      <c r="AE46" s="509"/>
      <c r="AF46" s="509"/>
      <c r="AG46" s="485"/>
      <c r="AH46" s="613" t="s">
        <v>16</v>
      </c>
    </row>
    <row r="47" spans="1:34" s="472" customFormat="1" ht="18.75">
      <c r="A47" s="621" t="s">
        <v>274</v>
      </c>
      <c r="B47" s="622"/>
      <c r="C47" s="622"/>
      <c r="D47" s="622"/>
      <c r="E47" s="622"/>
      <c r="F47" s="622"/>
      <c r="G47" s="622"/>
      <c r="H47" s="622"/>
      <c r="I47" s="622"/>
      <c r="J47" s="622"/>
      <c r="K47" s="622"/>
      <c r="L47" s="622"/>
      <c r="M47" s="622"/>
      <c r="N47" s="622"/>
      <c r="O47" s="622"/>
      <c r="P47" s="622"/>
      <c r="Q47" s="622"/>
      <c r="R47" s="622"/>
      <c r="S47" s="622"/>
      <c r="T47" s="622"/>
      <c r="U47" s="622"/>
      <c r="V47" s="622"/>
      <c r="W47" s="622"/>
      <c r="X47" s="622"/>
      <c r="Y47" s="622"/>
      <c r="Z47" s="463"/>
      <c r="AA47" s="461"/>
      <c r="AB47" s="461"/>
      <c r="AC47" s="462">
        <v>-5857</v>
      </c>
      <c r="AD47" s="463"/>
      <c r="AE47" s="509"/>
      <c r="AF47" s="509"/>
      <c r="AG47" s="485"/>
      <c r="AH47" s="613" t="s">
        <v>16</v>
      </c>
    </row>
    <row r="48" spans="1:34" s="472" customFormat="1" ht="18.75">
      <c r="A48" s="621" t="s">
        <v>275</v>
      </c>
      <c r="B48" s="622"/>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463"/>
      <c r="AA48" s="461"/>
      <c r="AB48" s="461"/>
      <c r="AC48" s="462">
        <v>-2502</v>
      </c>
      <c r="AD48" s="463"/>
      <c r="AE48" s="509"/>
      <c r="AF48" s="509"/>
      <c r="AG48" s="485"/>
      <c r="AH48" s="613" t="s">
        <v>16</v>
      </c>
    </row>
    <row r="49" spans="1:34" s="472" customFormat="1" ht="18.75">
      <c r="A49" s="621" t="s">
        <v>276</v>
      </c>
      <c r="B49" s="622"/>
      <c r="C49" s="622"/>
      <c r="D49" s="622"/>
      <c r="E49" s="622"/>
      <c r="F49" s="622"/>
      <c r="G49" s="622"/>
      <c r="H49" s="622"/>
      <c r="I49" s="622"/>
      <c r="J49" s="622"/>
      <c r="K49" s="622"/>
      <c r="L49" s="622"/>
      <c r="M49" s="622"/>
      <c r="N49" s="622"/>
      <c r="O49" s="622"/>
      <c r="P49" s="622"/>
      <c r="Q49" s="622"/>
      <c r="R49" s="622"/>
      <c r="S49" s="622"/>
      <c r="T49" s="622"/>
      <c r="U49" s="622"/>
      <c r="V49" s="622"/>
      <c r="W49" s="622"/>
      <c r="X49" s="622"/>
      <c r="Y49" s="622"/>
      <c r="Z49" s="463"/>
      <c r="AA49" s="461"/>
      <c r="AB49" s="461"/>
      <c r="AC49" s="462">
        <v>-226</v>
      </c>
      <c r="AD49" s="463"/>
      <c r="AE49" s="509">
        <v>0</v>
      </c>
      <c r="AF49" s="509">
        <v>0</v>
      </c>
      <c r="AG49" s="485"/>
      <c r="AH49" s="613" t="s">
        <v>16</v>
      </c>
    </row>
    <row r="50" spans="1:34" s="472" customFormat="1" ht="18.75">
      <c r="A50" s="619" t="s">
        <v>332</v>
      </c>
      <c r="B50" s="620"/>
      <c r="C50" s="620"/>
      <c r="D50" s="620"/>
      <c r="E50" s="620"/>
      <c r="F50" s="620"/>
      <c r="G50" s="620"/>
      <c r="H50" s="620"/>
      <c r="I50" s="620"/>
      <c r="J50" s="620"/>
      <c r="K50" s="620"/>
      <c r="L50" s="620"/>
      <c r="M50" s="620"/>
      <c r="N50" s="620"/>
      <c r="O50" s="620"/>
      <c r="P50" s="620"/>
      <c r="Q50" s="620"/>
      <c r="R50" s="620"/>
      <c r="S50" s="620"/>
      <c r="T50" s="620"/>
      <c r="U50" s="620"/>
      <c r="V50" s="620"/>
      <c r="W50" s="620"/>
      <c r="X50" s="620"/>
      <c r="Y50" s="620"/>
      <c r="Z50" s="463"/>
      <c r="AA50" s="461">
        <f>SUM(AA46:AA49)</f>
        <v>0</v>
      </c>
      <c r="AB50" s="461">
        <f>SUM(AB46:AB49)</f>
        <v>0</v>
      </c>
      <c r="AC50" s="461">
        <f>SUM(AC46:AC49)</f>
        <v>-8585</v>
      </c>
      <c r="AD50" s="463"/>
      <c r="AE50" s="509">
        <f>AE49</f>
        <v>0</v>
      </c>
      <c r="AF50" s="509">
        <f>AF49</f>
        <v>0</v>
      </c>
      <c r="AG50" s="485">
        <f>AG49</f>
        <v>0</v>
      </c>
      <c r="AH50" s="613" t="s">
        <v>16</v>
      </c>
    </row>
    <row r="51" spans="1:34" s="472" customFormat="1" ht="18.75">
      <c r="A51" s="685" t="s">
        <v>369</v>
      </c>
      <c r="B51" s="686"/>
      <c r="C51" s="686"/>
      <c r="D51" s="686"/>
      <c r="E51" s="686"/>
      <c r="F51" s="686"/>
      <c r="G51" s="686"/>
      <c r="H51" s="686"/>
      <c r="I51" s="686"/>
      <c r="J51" s="686"/>
      <c r="K51" s="686"/>
      <c r="L51" s="686"/>
      <c r="M51" s="686"/>
      <c r="N51" s="686"/>
      <c r="O51" s="686"/>
      <c r="P51" s="686"/>
      <c r="Q51" s="686"/>
      <c r="R51" s="686"/>
      <c r="S51" s="686"/>
      <c r="T51" s="686"/>
      <c r="U51" s="686"/>
      <c r="V51" s="686"/>
      <c r="W51" s="686"/>
      <c r="X51" s="686"/>
      <c r="Y51" s="686"/>
      <c r="Z51" s="463"/>
      <c r="AA51" s="461">
        <f>+AA$44+AA$50</f>
        <v>10</v>
      </c>
      <c r="AB51" s="461">
        <f>+AB$44+AB$50</f>
        <v>56</v>
      </c>
      <c r="AC51" s="461">
        <f>+AC$44+AC$50</f>
        <v>42769</v>
      </c>
      <c r="AD51" s="463"/>
      <c r="AE51" s="509"/>
      <c r="AF51" s="509"/>
      <c r="AG51" s="485"/>
      <c r="AH51" s="613" t="s">
        <v>16</v>
      </c>
    </row>
    <row r="52" spans="1:34" s="472" customFormat="1" ht="18.75">
      <c r="A52" s="520" t="s">
        <v>101</v>
      </c>
      <c r="B52" s="521"/>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2"/>
      <c r="AA52" s="523">
        <f>AA51+AA17</f>
        <v>4966</v>
      </c>
      <c r="AB52" s="523">
        <f>AB51+AB17</f>
        <v>4936</v>
      </c>
      <c r="AC52" s="523">
        <f>AC51+AC17</f>
        <v>1026866</v>
      </c>
      <c r="AD52" s="522"/>
      <c r="AE52" s="524"/>
      <c r="AF52" s="524"/>
      <c r="AG52" s="500"/>
      <c r="AH52" s="613" t="s">
        <v>16</v>
      </c>
    </row>
    <row r="53" spans="1:34" s="472" customFormat="1" ht="18.75">
      <c r="A53" s="679" t="s">
        <v>235</v>
      </c>
      <c r="B53" s="680"/>
      <c r="C53" s="680"/>
      <c r="D53" s="680"/>
      <c r="E53" s="680"/>
      <c r="F53" s="680"/>
      <c r="G53" s="680"/>
      <c r="H53" s="680"/>
      <c r="I53" s="680"/>
      <c r="J53" s="680"/>
      <c r="K53" s="680"/>
      <c r="L53" s="680"/>
      <c r="M53" s="680"/>
      <c r="N53" s="680"/>
      <c r="O53" s="680"/>
      <c r="P53" s="680"/>
      <c r="Q53" s="680"/>
      <c r="R53" s="680"/>
      <c r="S53" s="680"/>
      <c r="T53" s="680"/>
      <c r="U53" s="680"/>
      <c r="V53" s="680"/>
      <c r="W53" s="680"/>
      <c r="X53" s="680"/>
      <c r="Y53" s="680"/>
      <c r="Z53" s="463"/>
      <c r="AA53" s="461"/>
      <c r="AB53" s="461"/>
      <c r="AC53" s="462"/>
      <c r="AD53" s="463"/>
      <c r="AE53" s="509"/>
      <c r="AF53" s="509"/>
      <c r="AG53" s="485"/>
      <c r="AH53" s="613" t="s">
        <v>16</v>
      </c>
    </row>
    <row r="54" spans="1:34" s="472" customFormat="1" ht="18.75">
      <c r="A54" s="661" t="s">
        <v>277</v>
      </c>
      <c r="B54" s="662"/>
      <c r="C54" s="662"/>
      <c r="D54" s="662"/>
      <c r="E54" s="662"/>
      <c r="F54" s="662"/>
      <c r="G54" s="662"/>
      <c r="H54" s="662"/>
      <c r="I54" s="662"/>
      <c r="J54" s="662"/>
      <c r="K54" s="662"/>
      <c r="L54" s="662"/>
      <c r="M54" s="662"/>
      <c r="N54" s="662"/>
      <c r="O54" s="662"/>
      <c r="P54" s="662"/>
      <c r="Q54" s="662"/>
      <c r="R54" s="662"/>
      <c r="S54" s="662"/>
      <c r="T54" s="662"/>
      <c r="U54" s="662"/>
      <c r="V54" s="662"/>
      <c r="W54" s="662"/>
      <c r="X54" s="662"/>
      <c r="Y54" s="662"/>
      <c r="Z54" s="463"/>
      <c r="AA54" s="461" t="s">
        <v>339</v>
      </c>
      <c r="AB54" s="461"/>
      <c r="AC54" s="462"/>
      <c r="AD54" s="463" t="s">
        <v>339</v>
      </c>
      <c r="AE54" s="509" t="s">
        <v>339</v>
      </c>
      <c r="AF54" s="509"/>
      <c r="AG54" s="485"/>
      <c r="AH54" s="613" t="s">
        <v>16</v>
      </c>
    </row>
    <row r="55" spans="1:34" s="472" customFormat="1" ht="18.75">
      <c r="A55" s="619" t="s">
        <v>278</v>
      </c>
      <c r="B55" s="620"/>
      <c r="C55" s="620"/>
      <c r="D55" s="620"/>
      <c r="E55" s="620"/>
      <c r="F55" s="620"/>
      <c r="G55" s="620"/>
      <c r="H55" s="620"/>
      <c r="I55" s="620"/>
      <c r="J55" s="620"/>
      <c r="K55" s="620"/>
      <c r="L55" s="620"/>
      <c r="M55" s="620"/>
      <c r="N55" s="620"/>
      <c r="O55" s="620"/>
      <c r="P55" s="620"/>
      <c r="Q55" s="620"/>
      <c r="R55" s="620"/>
      <c r="S55" s="620"/>
      <c r="T55" s="620"/>
      <c r="U55" s="620"/>
      <c r="V55" s="620"/>
      <c r="W55" s="620"/>
      <c r="X55" s="620"/>
      <c r="Y55" s="620"/>
      <c r="Z55" s="463"/>
      <c r="AA55" s="461">
        <v>12</v>
      </c>
      <c r="AB55" s="461">
        <v>6</v>
      </c>
      <c r="AC55" s="462">
        <v>948</v>
      </c>
      <c r="AD55" s="463"/>
      <c r="AE55" s="509"/>
      <c r="AF55" s="509"/>
      <c r="AG55" s="485"/>
      <c r="AH55" s="613" t="s">
        <v>16</v>
      </c>
    </row>
    <row r="56" spans="1:34" s="472" customFormat="1" ht="18.75">
      <c r="A56" s="677" t="s">
        <v>237</v>
      </c>
      <c r="B56" s="678"/>
      <c r="C56" s="678"/>
      <c r="D56" s="678"/>
      <c r="E56" s="678"/>
      <c r="F56" s="678"/>
      <c r="G56" s="678"/>
      <c r="H56" s="678"/>
      <c r="I56" s="678"/>
      <c r="J56" s="678"/>
      <c r="K56" s="678"/>
      <c r="L56" s="678"/>
      <c r="M56" s="678"/>
      <c r="N56" s="678"/>
      <c r="O56" s="678"/>
      <c r="P56" s="678"/>
      <c r="Q56" s="678"/>
      <c r="R56" s="678"/>
      <c r="S56" s="678"/>
      <c r="T56" s="678"/>
      <c r="U56" s="678"/>
      <c r="V56" s="678"/>
      <c r="W56" s="678"/>
      <c r="X56" s="678"/>
      <c r="Y56" s="678"/>
      <c r="Z56" s="463"/>
      <c r="AA56" s="461">
        <f>SUM(AA55:AA55)</f>
        <v>12</v>
      </c>
      <c r="AB56" s="461">
        <f>SUM(AB55:AB55)</f>
        <v>6</v>
      </c>
      <c r="AC56" s="462">
        <f>SUM(AC55:AC55)</f>
        <v>948</v>
      </c>
      <c r="AD56" s="463"/>
      <c r="AE56" s="509">
        <f>SUM(AE55:AE55)</f>
        <v>0</v>
      </c>
      <c r="AF56" s="509">
        <f>SUM(AF55:AF55)</f>
        <v>0</v>
      </c>
      <c r="AG56" s="485">
        <f>SUM(AG55:AG55)</f>
        <v>0</v>
      </c>
      <c r="AH56" s="613" t="s">
        <v>16</v>
      </c>
    </row>
    <row r="57" spans="1:34" s="472" customFormat="1" ht="18.75">
      <c r="A57" s="661" t="s">
        <v>236</v>
      </c>
      <c r="B57" s="662"/>
      <c r="C57" s="662"/>
      <c r="D57" s="662"/>
      <c r="E57" s="662"/>
      <c r="F57" s="662"/>
      <c r="G57" s="662"/>
      <c r="H57" s="662"/>
      <c r="I57" s="662"/>
      <c r="J57" s="662"/>
      <c r="K57" s="662"/>
      <c r="L57" s="662"/>
      <c r="M57" s="662"/>
      <c r="N57" s="662"/>
      <c r="O57" s="662"/>
      <c r="P57" s="662"/>
      <c r="Q57" s="662"/>
      <c r="R57" s="662"/>
      <c r="S57" s="662"/>
      <c r="T57" s="662"/>
      <c r="U57" s="662"/>
      <c r="V57" s="662"/>
      <c r="W57" s="662"/>
      <c r="X57" s="662"/>
      <c r="Y57" s="662"/>
      <c r="Z57" s="463"/>
      <c r="AA57" s="525">
        <f>SUM(AA56)</f>
        <v>12</v>
      </c>
      <c r="AB57" s="525">
        <f>SUM(AB56)</f>
        <v>6</v>
      </c>
      <c r="AC57" s="525">
        <f>SUM(AC56)</f>
        <v>948</v>
      </c>
      <c r="AD57" s="463"/>
      <c r="AE57" s="509" t="e">
        <f>SUM(#REF!+#REF!)</f>
        <v>#REF!</v>
      </c>
      <c r="AF57" s="509" t="e">
        <f>SUM(#REF!+#REF!)</f>
        <v>#REF!</v>
      </c>
      <c r="AG57" s="509" t="e">
        <f>SUM(#REF!+#REF!)</f>
        <v>#REF!</v>
      </c>
      <c r="AH57" s="613" t="s">
        <v>16</v>
      </c>
    </row>
    <row r="58" spans="1:34" s="472" customFormat="1" ht="18.75">
      <c r="A58" s="684" t="s">
        <v>102</v>
      </c>
      <c r="B58" s="683"/>
      <c r="C58" s="683"/>
      <c r="D58" s="683"/>
      <c r="E58" s="683"/>
      <c r="F58" s="683"/>
      <c r="G58" s="683"/>
      <c r="H58" s="683"/>
      <c r="I58" s="683"/>
      <c r="J58" s="683"/>
      <c r="K58" s="683"/>
      <c r="L58" s="683"/>
      <c r="M58" s="683"/>
      <c r="N58" s="683"/>
      <c r="O58" s="683"/>
      <c r="P58" s="683"/>
      <c r="Q58" s="683"/>
      <c r="R58" s="683"/>
      <c r="S58" s="683"/>
      <c r="T58" s="683"/>
      <c r="U58" s="683"/>
      <c r="V58" s="683"/>
      <c r="W58" s="683"/>
      <c r="X58" s="683"/>
      <c r="Y58" s="683"/>
      <c r="Z58" s="506"/>
      <c r="AA58" s="526">
        <f>AA52+AA57</f>
        <v>4978</v>
      </c>
      <c r="AB58" s="526">
        <f>AB52+AB57</f>
        <v>4942</v>
      </c>
      <c r="AC58" s="527">
        <f>AC52+AC57</f>
        <v>1027814</v>
      </c>
      <c r="AD58" s="506"/>
      <c r="AE58" s="507"/>
      <c r="AF58" s="507"/>
      <c r="AG58" s="497"/>
      <c r="AH58" s="613" t="s">
        <v>16</v>
      </c>
    </row>
    <row r="59" spans="1:34" s="472" customFormat="1" ht="18.75">
      <c r="A59" s="682" t="s">
        <v>103</v>
      </c>
      <c r="B59" s="683"/>
      <c r="C59" s="683"/>
      <c r="D59" s="683"/>
      <c r="E59" s="683"/>
      <c r="F59" s="683"/>
      <c r="G59" s="683"/>
      <c r="H59" s="683"/>
      <c r="I59" s="683"/>
      <c r="J59" s="683"/>
      <c r="K59" s="683"/>
      <c r="L59" s="683"/>
      <c r="M59" s="683"/>
      <c r="N59" s="683"/>
      <c r="O59" s="683"/>
      <c r="P59" s="683"/>
      <c r="Q59" s="683"/>
      <c r="R59" s="683"/>
      <c r="S59" s="683"/>
      <c r="T59" s="683"/>
      <c r="U59" s="683"/>
      <c r="V59" s="683"/>
      <c r="W59" s="683"/>
      <c r="X59" s="683"/>
      <c r="Y59" s="683"/>
      <c r="Z59" s="528"/>
      <c r="AA59" s="529">
        <f>AA58-AA17</f>
        <v>22</v>
      </c>
      <c r="AB59" s="529">
        <f>AB58-AB17</f>
        <v>62</v>
      </c>
      <c r="AC59" s="486">
        <f>AC58-AC17</f>
        <v>43717</v>
      </c>
      <c r="AD59" s="528"/>
      <c r="AE59" s="530" t="e">
        <f>#REF!-AE17</f>
        <v>#REF!</v>
      </c>
      <c r="AF59" s="530" t="e">
        <f>#REF!-AF17</f>
        <v>#REF!</v>
      </c>
      <c r="AG59" s="488" t="e">
        <f>#REF!-AG17</f>
        <v>#REF!</v>
      </c>
      <c r="AH59" s="613" t="s">
        <v>16</v>
      </c>
    </row>
    <row r="60" spans="1:34">
      <c r="AH60" s="613" t="s">
        <v>16</v>
      </c>
    </row>
    <row r="61" spans="1:34">
      <c r="O61" s="297" t="s">
        <v>26</v>
      </c>
      <c r="AH61" s="613" t="s">
        <v>16</v>
      </c>
    </row>
    <row r="62" spans="1:34">
      <c r="AH62" s="613" t="s">
        <v>16</v>
      </c>
    </row>
    <row r="63" spans="1:34" ht="22.5">
      <c r="A63" s="642" t="s">
        <v>322</v>
      </c>
      <c r="B63" s="646"/>
      <c r="C63" s="646"/>
      <c r="D63" s="646"/>
      <c r="E63" s="646"/>
      <c r="F63" s="646"/>
      <c r="G63" s="646"/>
      <c r="H63" s="646"/>
      <c r="I63" s="646"/>
      <c r="J63" s="646"/>
      <c r="K63" s="646"/>
      <c r="L63" s="646"/>
      <c r="M63" s="646"/>
      <c r="N63" s="646"/>
      <c r="O63" s="646"/>
      <c r="P63" s="646"/>
      <c r="Q63" s="646"/>
      <c r="R63" s="646"/>
      <c r="S63" s="646"/>
      <c r="T63" s="646"/>
      <c r="U63" s="646"/>
      <c r="V63" s="646"/>
      <c r="W63" s="646"/>
      <c r="X63" s="646"/>
      <c r="Y63" s="646"/>
      <c r="Z63" s="646"/>
      <c r="AA63" s="646"/>
      <c r="AB63" s="646"/>
      <c r="AC63" s="646"/>
      <c r="AD63" s="13"/>
      <c r="AE63" s="13"/>
      <c r="AF63" s="13"/>
      <c r="AG63" s="13"/>
      <c r="AH63" s="613" t="s">
        <v>16</v>
      </c>
    </row>
    <row r="64" spans="1:34" ht="23.25">
      <c r="A64" s="644" t="str">
        <f>A5</f>
        <v>Bureau of Alcohol, Tobacco, Firearms and Explosives</v>
      </c>
      <c r="B64" s="645"/>
      <c r="C64" s="645"/>
      <c r="D64" s="645"/>
      <c r="E64" s="645"/>
      <c r="F64" s="645"/>
      <c r="G64" s="645"/>
      <c r="H64" s="645"/>
      <c r="I64" s="645"/>
      <c r="J64" s="645"/>
      <c r="K64" s="645"/>
      <c r="L64" s="645"/>
      <c r="M64" s="645"/>
      <c r="N64" s="645"/>
      <c r="O64" s="645"/>
      <c r="P64" s="645"/>
      <c r="Q64" s="645"/>
      <c r="R64" s="645"/>
      <c r="S64" s="645"/>
      <c r="T64" s="645"/>
      <c r="U64" s="645"/>
      <c r="V64" s="645"/>
      <c r="W64" s="645"/>
      <c r="X64" s="645"/>
      <c r="Y64" s="645"/>
      <c r="Z64" s="645"/>
      <c r="AA64" s="645"/>
      <c r="AB64" s="645"/>
      <c r="AC64" s="645"/>
      <c r="AD64" s="13"/>
      <c r="AE64" s="13"/>
      <c r="AF64" s="13"/>
      <c r="AG64" s="13"/>
      <c r="AH64" s="613" t="s">
        <v>16</v>
      </c>
    </row>
    <row r="65" spans="1:34" ht="23.25">
      <c r="A65" s="644" t="s">
        <v>310</v>
      </c>
      <c r="B65" s="646"/>
      <c r="C65" s="646"/>
      <c r="D65" s="646"/>
      <c r="E65" s="646"/>
      <c r="F65" s="646"/>
      <c r="G65" s="646"/>
      <c r="H65" s="646"/>
      <c r="I65" s="646"/>
      <c r="J65" s="646"/>
      <c r="K65" s="646"/>
      <c r="L65" s="646"/>
      <c r="M65" s="646"/>
      <c r="N65" s="646"/>
      <c r="O65" s="646"/>
      <c r="P65" s="646"/>
      <c r="Q65" s="646"/>
      <c r="R65" s="646"/>
      <c r="S65" s="646"/>
      <c r="T65" s="646"/>
      <c r="U65" s="646"/>
      <c r="V65" s="646"/>
      <c r="W65" s="646"/>
      <c r="X65" s="646"/>
      <c r="Y65" s="646"/>
      <c r="Z65" s="646"/>
      <c r="AA65" s="646"/>
      <c r="AB65" s="646"/>
      <c r="AC65" s="646"/>
      <c r="AD65" s="13"/>
      <c r="AE65" s="13"/>
      <c r="AF65" s="13"/>
      <c r="AG65" s="13"/>
      <c r="AH65" s="613" t="s">
        <v>16</v>
      </c>
    </row>
    <row r="66" spans="1:34" ht="23.25">
      <c r="A66" s="644" t="s">
        <v>309</v>
      </c>
      <c r="B66" s="645"/>
      <c r="C66" s="645"/>
      <c r="D66" s="645"/>
      <c r="E66" s="645"/>
      <c r="F66" s="645"/>
      <c r="G66" s="645"/>
      <c r="H66" s="645"/>
      <c r="I66" s="645"/>
      <c r="J66" s="645"/>
      <c r="K66" s="645"/>
      <c r="L66" s="645"/>
      <c r="M66" s="645"/>
      <c r="N66" s="645"/>
      <c r="O66" s="645"/>
      <c r="P66" s="645"/>
      <c r="Q66" s="645"/>
      <c r="R66" s="645"/>
      <c r="S66" s="645"/>
      <c r="T66" s="645"/>
      <c r="U66" s="645"/>
      <c r="V66" s="645"/>
      <c r="W66" s="645"/>
      <c r="X66" s="645"/>
      <c r="Y66" s="645"/>
      <c r="Z66" s="645"/>
      <c r="AA66" s="645"/>
      <c r="AB66" s="645"/>
      <c r="AC66" s="645"/>
      <c r="AD66" s="13"/>
      <c r="AE66" s="13"/>
      <c r="AF66" s="13"/>
      <c r="AG66" s="13"/>
      <c r="AH66" s="613" t="s">
        <v>16</v>
      </c>
    </row>
    <row r="67" spans="1:34">
      <c r="AH67" s="613" t="s">
        <v>16</v>
      </c>
    </row>
    <row r="68" spans="1:34">
      <c r="AH68" s="613" t="s">
        <v>16</v>
      </c>
    </row>
    <row r="69" spans="1:34">
      <c r="AH69" s="613" t="s">
        <v>16</v>
      </c>
    </row>
    <row r="70" spans="1:34" ht="18" customHeight="1">
      <c r="AH70" s="613" t="s">
        <v>16</v>
      </c>
    </row>
    <row r="71" spans="1:34" ht="8.25" customHeight="1">
      <c r="A71" s="252"/>
      <c r="B71" s="252"/>
      <c r="C71" s="252"/>
      <c r="D71" s="252"/>
      <c r="E71" s="252"/>
      <c r="F71" s="252"/>
      <c r="G71" s="252"/>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613" t="s">
        <v>16</v>
      </c>
    </row>
    <row r="72" spans="1:34" s="472" customFormat="1" ht="24.75" customHeight="1">
      <c r="A72" s="693" t="s">
        <v>337</v>
      </c>
      <c r="B72" s="694"/>
      <c r="C72" s="694"/>
      <c r="D72" s="694"/>
      <c r="E72" s="694"/>
      <c r="F72" s="694"/>
      <c r="G72" s="695"/>
      <c r="H72" s="717" t="s">
        <v>351</v>
      </c>
      <c r="I72" s="721"/>
      <c r="J72" s="724"/>
      <c r="K72" s="732" t="s">
        <v>285</v>
      </c>
      <c r="L72" s="733"/>
      <c r="M72" s="734"/>
      <c r="N72" s="717" t="s">
        <v>370</v>
      </c>
      <c r="O72" s="721"/>
      <c r="P72" s="724"/>
      <c r="Q72" s="717" t="s">
        <v>352</v>
      </c>
      <c r="R72" s="721"/>
      <c r="S72" s="724"/>
      <c r="T72" s="717" t="s">
        <v>353</v>
      </c>
      <c r="U72" s="718"/>
      <c r="V72" s="718"/>
      <c r="W72" s="717" t="s">
        <v>354</v>
      </c>
      <c r="X72" s="721"/>
      <c r="Y72" s="721"/>
      <c r="Z72" s="467"/>
      <c r="AA72" s="717" t="s">
        <v>286</v>
      </c>
      <c r="AB72" s="721"/>
      <c r="AC72" s="724"/>
      <c r="AD72" s="468"/>
      <c r="AE72" s="469" t="s">
        <v>249</v>
      </c>
      <c r="AF72" s="470"/>
      <c r="AG72" s="471"/>
      <c r="AH72" s="613" t="s">
        <v>16</v>
      </c>
    </row>
    <row r="73" spans="1:34" s="472" customFormat="1" ht="28.5" customHeight="1">
      <c r="A73" s="696"/>
      <c r="B73" s="697"/>
      <c r="C73" s="697"/>
      <c r="D73" s="697"/>
      <c r="E73" s="697"/>
      <c r="F73" s="697"/>
      <c r="G73" s="698"/>
      <c r="H73" s="722"/>
      <c r="I73" s="723"/>
      <c r="J73" s="725"/>
      <c r="K73" s="735"/>
      <c r="L73" s="736"/>
      <c r="M73" s="737"/>
      <c r="N73" s="722"/>
      <c r="O73" s="723"/>
      <c r="P73" s="725"/>
      <c r="Q73" s="722"/>
      <c r="R73" s="723"/>
      <c r="S73" s="725"/>
      <c r="T73" s="719"/>
      <c r="U73" s="720"/>
      <c r="V73" s="720"/>
      <c r="W73" s="722"/>
      <c r="X73" s="723"/>
      <c r="Y73" s="723"/>
      <c r="Z73" s="473"/>
      <c r="AA73" s="722"/>
      <c r="AB73" s="723"/>
      <c r="AC73" s="725"/>
      <c r="AD73" s="474"/>
      <c r="AE73" s="475" t="s">
        <v>342</v>
      </c>
      <c r="AF73" s="476"/>
      <c r="AG73" s="477"/>
      <c r="AH73" s="613" t="s">
        <v>16</v>
      </c>
    </row>
    <row r="74" spans="1:34" s="472" customFormat="1" ht="18" customHeight="1" thickBot="1">
      <c r="A74" s="699"/>
      <c r="B74" s="700"/>
      <c r="C74" s="700"/>
      <c r="D74" s="700"/>
      <c r="E74" s="700"/>
      <c r="F74" s="700"/>
      <c r="G74" s="701"/>
      <c r="H74" s="478" t="s">
        <v>338</v>
      </c>
      <c r="I74" s="479" t="s">
        <v>165</v>
      </c>
      <c r="J74" s="480" t="s">
        <v>340</v>
      </c>
      <c r="K74" s="478" t="s">
        <v>338</v>
      </c>
      <c r="L74" s="479" t="s">
        <v>165</v>
      </c>
      <c r="M74" s="480" t="s">
        <v>340</v>
      </c>
      <c r="N74" s="478" t="s">
        <v>338</v>
      </c>
      <c r="O74" s="479" t="s">
        <v>165</v>
      </c>
      <c r="P74" s="480" t="s">
        <v>340</v>
      </c>
      <c r="Q74" s="478" t="s">
        <v>338</v>
      </c>
      <c r="R74" s="479" t="s">
        <v>165</v>
      </c>
      <c r="S74" s="480" t="s">
        <v>340</v>
      </c>
      <c r="T74" s="478" t="s">
        <v>338</v>
      </c>
      <c r="U74" s="479" t="s">
        <v>165</v>
      </c>
      <c r="V74" s="480" t="s">
        <v>340</v>
      </c>
      <c r="W74" s="478" t="s">
        <v>338</v>
      </c>
      <c r="X74" s="479" t="s">
        <v>165</v>
      </c>
      <c r="Y74" s="480" t="s">
        <v>340</v>
      </c>
      <c r="Z74" s="481"/>
      <c r="AA74" s="478" t="s">
        <v>338</v>
      </c>
      <c r="AB74" s="479" t="s">
        <v>165</v>
      </c>
      <c r="AC74" s="482" t="s">
        <v>340</v>
      </c>
      <c r="AD74" s="481"/>
      <c r="AE74" s="478" t="s">
        <v>338</v>
      </c>
      <c r="AF74" s="479" t="s">
        <v>165</v>
      </c>
      <c r="AG74" s="482" t="s">
        <v>340</v>
      </c>
      <c r="AH74" s="613" t="s">
        <v>16</v>
      </c>
    </row>
    <row r="75" spans="1:34" s="472" customFormat="1" ht="18" customHeight="1">
      <c r="A75" s="714" t="s">
        <v>279</v>
      </c>
      <c r="B75" s="715"/>
      <c r="C75" s="715"/>
      <c r="D75" s="715"/>
      <c r="E75" s="715"/>
      <c r="F75" s="715"/>
      <c r="G75" s="716"/>
      <c r="H75" s="464">
        <v>3676</v>
      </c>
      <c r="I75" s="459">
        <v>3599</v>
      </c>
      <c r="J75" s="459">
        <v>710550</v>
      </c>
      <c r="K75" s="464">
        <v>3546</v>
      </c>
      <c r="L75" s="459">
        <v>3474</v>
      </c>
      <c r="M75" s="459">
        <v>708550</v>
      </c>
      <c r="N75" s="464">
        <v>7</v>
      </c>
      <c r="O75" s="459">
        <v>52</v>
      </c>
      <c r="P75" s="459">
        <v>30528</v>
      </c>
      <c r="Q75" s="464">
        <f>N75+K75</f>
        <v>3553</v>
      </c>
      <c r="R75" s="459">
        <f>+L75+O75</f>
        <v>3526</v>
      </c>
      <c r="S75" s="459">
        <f>P75+M75</f>
        <v>739078</v>
      </c>
      <c r="T75" s="464">
        <v>12</v>
      </c>
      <c r="U75" s="459">
        <v>6</v>
      </c>
      <c r="V75" s="459">
        <v>948</v>
      </c>
      <c r="W75" s="464"/>
      <c r="X75" s="459"/>
      <c r="Y75" s="459"/>
      <c r="Z75" s="459"/>
      <c r="AA75" s="464">
        <f>T75+Q75</f>
        <v>3565</v>
      </c>
      <c r="AB75" s="459">
        <f>+R75+U75+X75</f>
        <v>3532</v>
      </c>
      <c r="AC75" s="462">
        <f>V75+S75</f>
        <v>740026</v>
      </c>
      <c r="AD75" s="483"/>
      <c r="AE75" s="484">
        <f t="shared" ref="AE75:AG77" si="0">AA75-K75</f>
        <v>19</v>
      </c>
      <c r="AF75" s="483">
        <f t="shared" si="0"/>
        <v>58</v>
      </c>
      <c r="AG75" s="485">
        <f t="shared" si="0"/>
        <v>31476</v>
      </c>
      <c r="AH75" s="613" t="s">
        <v>16</v>
      </c>
    </row>
    <row r="76" spans="1:34" s="472" customFormat="1" ht="18" customHeight="1">
      <c r="A76" s="661" t="s">
        <v>280</v>
      </c>
      <c r="B76" s="662"/>
      <c r="C76" s="662"/>
      <c r="D76" s="662"/>
      <c r="E76" s="662"/>
      <c r="F76" s="662"/>
      <c r="G76" s="663"/>
      <c r="H76" s="464">
        <v>1356</v>
      </c>
      <c r="I76" s="459">
        <v>1361</v>
      </c>
      <c r="J76" s="459">
        <v>257865</v>
      </c>
      <c r="K76" s="464">
        <v>1317</v>
      </c>
      <c r="L76" s="459">
        <v>1316</v>
      </c>
      <c r="M76" s="459">
        <v>255865</v>
      </c>
      <c r="N76" s="464">
        <v>3</v>
      </c>
      <c r="O76" s="459">
        <v>4</v>
      </c>
      <c r="P76" s="459">
        <v>11367</v>
      </c>
      <c r="Q76" s="464">
        <f>N76+K76</f>
        <v>1320</v>
      </c>
      <c r="R76" s="459">
        <f>+L76+O76</f>
        <v>1320</v>
      </c>
      <c r="S76" s="459">
        <f>P76+M76</f>
        <v>267232</v>
      </c>
      <c r="T76" s="464"/>
      <c r="U76" s="459"/>
      <c r="V76" s="459"/>
      <c r="W76" s="464"/>
      <c r="X76" s="459"/>
      <c r="Y76" s="459"/>
      <c r="Z76" s="459"/>
      <c r="AA76" s="464">
        <f>T76+Q76</f>
        <v>1320</v>
      </c>
      <c r="AB76" s="459">
        <f>+R76+U76+X76</f>
        <v>1320</v>
      </c>
      <c r="AC76" s="462">
        <f>V76+S76</f>
        <v>267232</v>
      </c>
      <c r="AD76" s="483"/>
      <c r="AE76" s="484">
        <f t="shared" si="0"/>
        <v>3</v>
      </c>
      <c r="AF76" s="483">
        <f t="shared" si="0"/>
        <v>4</v>
      </c>
      <c r="AG76" s="485">
        <f t="shared" si="0"/>
        <v>11367</v>
      </c>
      <c r="AH76" s="613" t="s">
        <v>16</v>
      </c>
    </row>
    <row r="77" spans="1:34" s="472" customFormat="1" ht="18" customHeight="1">
      <c r="A77" s="661" t="s">
        <v>281</v>
      </c>
      <c r="B77" s="662"/>
      <c r="C77" s="662"/>
      <c r="D77" s="662"/>
      <c r="E77" s="662"/>
      <c r="F77" s="662"/>
      <c r="G77" s="663"/>
      <c r="H77" s="465">
        <v>96</v>
      </c>
      <c r="I77" s="466">
        <v>93</v>
      </c>
      <c r="J77" s="466">
        <v>19682</v>
      </c>
      <c r="K77" s="465">
        <v>93</v>
      </c>
      <c r="L77" s="466">
        <v>90</v>
      </c>
      <c r="M77" s="466">
        <v>19682</v>
      </c>
      <c r="N77" s="465">
        <v>0</v>
      </c>
      <c r="O77" s="466">
        <v>0</v>
      </c>
      <c r="P77" s="466">
        <v>874</v>
      </c>
      <c r="Q77" s="465">
        <f>N77+K77</f>
        <v>93</v>
      </c>
      <c r="R77" s="466">
        <f>+L77+O77</f>
        <v>90</v>
      </c>
      <c r="S77" s="466">
        <f>P77+M77</f>
        <v>20556</v>
      </c>
      <c r="T77" s="465"/>
      <c r="U77" s="466"/>
      <c r="V77" s="466"/>
      <c r="W77" s="465"/>
      <c r="X77" s="466"/>
      <c r="Y77" s="466"/>
      <c r="Z77" s="466"/>
      <c r="AA77" s="465">
        <f>T77+Q77</f>
        <v>93</v>
      </c>
      <c r="AB77" s="466">
        <f>+R77+U77+X77</f>
        <v>90</v>
      </c>
      <c r="AC77" s="486">
        <f>V77+S77</f>
        <v>20556</v>
      </c>
      <c r="AD77" s="474"/>
      <c r="AE77" s="487">
        <f t="shared" si="0"/>
        <v>0</v>
      </c>
      <c r="AF77" s="474">
        <f t="shared" si="0"/>
        <v>0</v>
      </c>
      <c r="AG77" s="488">
        <f t="shared" si="0"/>
        <v>874</v>
      </c>
      <c r="AH77" s="613" t="s">
        <v>16</v>
      </c>
    </row>
    <row r="78" spans="1:34" s="472" customFormat="1" ht="18" customHeight="1">
      <c r="A78" s="702" t="s">
        <v>166</v>
      </c>
      <c r="B78" s="703"/>
      <c r="C78" s="703"/>
      <c r="D78" s="703"/>
      <c r="E78" s="703"/>
      <c r="F78" s="703"/>
      <c r="G78" s="704"/>
      <c r="H78" s="489">
        <f>SUM(H75:H77)</f>
        <v>5128</v>
      </c>
      <c r="I78" s="490">
        <f t="shared" ref="I78:Y78" si="1">SUM(I75:I77)</f>
        <v>5053</v>
      </c>
      <c r="J78" s="491">
        <f t="shared" si="1"/>
        <v>988097</v>
      </c>
      <c r="K78" s="492">
        <f t="shared" si="1"/>
        <v>4956</v>
      </c>
      <c r="L78" s="493">
        <f t="shared" si="1"/>
        <v>4880</v>
      </c>
      <c r="M78" s="491">
        <f t="shared" si="1"/>
        <v>984097</v>
      </c>
      <c r="N78" s="492">
        <f t="shared" si="1"/>
        <v>10</v>
      </c>
      <c r="O78" s="493">
        <f t="shared" si="1"/>
        <v>56</v>
      </c>
      <c r="P78" s="491">
        <f t="shared" si="1"/>
        <v>42769</v>
      </c>
      <c r="Q78" s="492">
        <f t="shared" si="1"/>
        <v>4966</v>
      </c>
      <c r="R78" s="493">
        <f t="shared" si="1"/>
        <v>4936</v>
      </c>
      <c r="S78" s="491">
        <f t="shared" si="1"/>
        <v>1026866</v>
      </c>
      <c r="T78" s="492">
        <f t="shared" si="1"/>
        <v>12</v>
      </c>
      <c r="U78" s="493">
        <f t="shared" si="1"/>
        <v>6</v>
      </c>
      <c r="V78" s="491">
        <f t="shared" si="1"/>
        <v>948</v>
      </c>
      <c r="W78" s="492">
        <f t="shared" si="1"/>
        <v>0</v>
      </c>
      <c r="X78" s="493">
        <f t="shared" si="1"/>
        <v>0</v>
      </c>
      <c r="Y78" s="491">
        <f t="shared" si="1"/>
        <v>0</v>
      </c>
      <c r="Z78" s="490"/>
      <c r="AA78" s="492">
        <f>SUM(AA75:AA77)</f>
        <v>4978</v>
      </c>
      <c r="AB78" s="493">
        <f>SUM(AB75:AB77)</f>
        <v>4942</v>
      </c>
      <c r="AC78" s="494">
        <f>SUM(AC75:AC77)</f>
        <v>1027814</v>
      </c>
      <c r="AD78" s="495"/>
      <c r="AE78" s="496">
        <f>SUM(AE75:AE77)</f>
        <v>22</v>
      </c>
      <c r="AF78" s="495">
        <f>SUM(AF75:AF77)</f>
        <v>62</v>
      </c>
      <c r="AG78" s="497">
        <f>SUM(AG75:AG77)</f>
        <v>43717</v>
      </c>
      <c r="AH78" s="613" t="s">
        <v>16</v>
      </c>
    </row>
    <row r="79" spans="1:34" s="472" customFormat="1" ht="18" customHeight="1">
      <c r="A79" s="726" t="s">
        <v>314</v>
      </c>
      <c r="B79" s="727"/>
      <c r="C79" s="727"/>
      <c r="D79" s="727"/>
      <c r="E79" s="727"/>
      <c r="F79" s="727"/>
      <c r="G79" s="728"/>
      <c r="H79" s="632"/>
      <c r="I79" s="630">
        <v>55</v>
      </c>
      <c r="J79" s="634"/>
      <c r="K79" s="632"/>
      <c r="L79" s="630">
        <v>55</v>
      </c>
      <c r="M79" s="634"/>
      <c r="N79" s="632"/>
      <c r="O79" s="630"/>
      <c r="P79" s="634"/>
      <c r="Q79" s="632"/>
      <c r="R79" s="630">
        <f>+L79+O80</f>
        <v>55</v>
      </c>
      <c r="S79" s="634"/>
      <c r="T79" s="632"/>
      <c r="U79" s="630"/>
      <c r="V79" s="634"/>
      <c r="W79" s="632"/>
      <c r="X79" s="630"/>
      <c r="Y79" s="630"/>
      <c r="AA79" s="632"/>
      <c r="AB79" s="630">
        <f>U80+R79</f>
        <v>55</v>
      </c>
      <c r="AC79" s="634"/>
      <c r="AD79" s="498"/>
      <c r="AE79" s="499"/>
      <c r="AF79" s="498"/>
      <c r="AG79" s="500"/>
      <c r="AH79" s="613" t="s">
        <v>16</v>
      </c>
    </row>
    <row r="80" spans="1:34" s="472" customFormat="1" ht="18" customHeight="1">
      <c r="A80" s="729"/>
      <c r="B80" s="730"/>
      <c r="C80" s="730"/>
      <c r="D80" s="730"/>
      <c r="E80" s="730"/>
      <c r="F80" s="730"/>
      <c r="G80" s="731"/>
      <c r="H80" s="633"/>
      <c r="I80" s="631"/>
      <c r="J80" s="635"/>
      <c r="K80" s="633"/>
      <c r="L80" s="631"/>
      <c r="M80" s="635"/>
      <c r="N80" s="633"/>
      <c r="O80" s="631"/>
      <c r="P80" s="635"/>
      <c r="Q80" s="633"/>
      <c r="R80" s="631"/>
      <c r="S80" s="635"/>
      <c r="T80" s="633"/>
      <c r="U80" s="631"/>
      <c r="V80" s="635"/>
      <c r="W80" s="633"/>
      <c r="X80" s="631"/>
      <c r="Y80" s="631"/>
      <c r="Z80" s="501"/>
      <c r="AA80" s="633"/>
      <c r="AB80" s="631"/>
      <c r="AC80" s="635"/>
      <c r="AD80" s="474"/>
      <c r="AE80" s="487"/>
      <c r="AF80" s="474">
        <f>AB79-L79</f>
        <v>0</v>
      </c>
      <c r="AG80" s="488"/>
      <c r="AH80" s="613" t="s">
        <v>16</v>
      </c>
    </row>
    <row r="81" spans="1:34" s="472" customFormat="1" ht="18" customHeight="1">
      <c r="A81" s="705" t="s">
        <v>317</v>
      </c>
      <c r="B81" s="706"/>
      <c r="C81" s="706"/>
      <c r="D81" s="706"/>
      <c r="E81" s="706"/>
      <c r="F81" s="706"/>
      <c r="G81" s="707"/>
      <c r="H81" s="502"/>
      <c r="I81" s="459">
        <f>+I78+I79</f>
        <v>5108</v>
      </c>
      <c r="J81" s="459"/>
      <c r="K81" s="464"/>
      <c r="L81" s="459">
        <f>+L78+L79</f>
        <v>4935</v>
      </c>
      <c r="M81" s="459"/>
      <c r="N81" s="464"/>
      <c r="O81" s="459">
        <f>+O78+O80</f>
        <v>56</v>
      </c>
      <c r="P81" s="459"/>
      <c r="Q81" s="464"/>
      <c r="R81" s="459">
        <f>+R78+R79</f>
        <v>4991</v>
      </c>
      <c r="S81" s="459"/>
      <c r="T81" s="464"/>
      <c r="U81" s="459">
        <f>+U78+U80</f>
        <v>6</v>
      </c>
      <c r="V81" s="459"/>
      <c r="W81" s="464"/>
      <c r="X81" s="459">
        <f>+X78+X80</f>
        <v>0</v>
      </c>
      <c r="Y81" s="459"/>
      <c r="Z81" s="459"/>
      <c r="AA81" s="464"/>
      <c r="AB81" s="459">
        <f>+AB78+AB79</f>
        <v>4997</v>
      </c>
      <c r="AC81" s="462"/>
      <c r="AD81" s="483"/>
      <c r="AE81" s="484"/>
      <c r="AF81" s="483">
        <f>+AF78+AF80</f>
        <v>62</v>
      </c>
      <c r="AG81" s="485"/>
      <c r="AH81" s="613" t="s">
        <v>16</v>
      </c>
    </row>
    <row r="82" spans="1:34" s="472" customFormat="1" ht="18" customHeight="1">
      <c r="A82" s="708" t="s">
        <v>315</v>
      </c>
      <c r="B82" s="709"/>
      <c r="C82" s="709"/>
      <c r="D82" s="709"/>
      <c r="E82" s="709"/>
      <c r="F82" s="709"/>
      <c r="G82" s="710"/>
      <c r="H82" s="671"/>
      <c r="I82" s="623"/>
      <c r="J82" s="627"/>
      <c r="K82" s="625"/>
      <c r="L82" s="623"/>
      <c r="M82" s="627"/>
      <c r="N82" s="625"/>
      <c r="O82" s="623"/>
      <c r="P82" s="627"/>
      <c r="Q82" s="625"/>
      <c r="R82" s="623"/>
      <c r="S82" s="627"/>
      <c r="T82" s="625"/>
      <c r="U82" s="623"/>
      <c r="V82" s="627"/>
      <c r="W82" s="625"/>
      <c r="X82" s="623"/>
      <c r="Y82" s="623"/>
      <c r="Z82" s="503"/>
      <c r="AA82" s="625"/>
      <c r="AB82" s="623"/>
      <c r="AC82" s="627"/>
      <c r="AD82" s="498"/>
      <c r="AE82" s="499"/>
      <c r="AF82" s="498"/>
      <c r="AG82" s="500"/>
      <c r="AH82" s="613" t="s">
        <v>16</v>
      </c>
    </row>
    <row r="83" spans="1:34" s="472" customFormat="1" ht="18" customHeight="1">
      <c r="A83" s="711"/>
      <c r="B83" s="712"/>
      <c r="C83" s="712"/>
      <c r="D83" s="712"/>
      <c r="E83" s="712"/>
      <c r="F83" s="712"/>
      <c r="G83" s="713"/>
      <c r="H83" s="672"/>
      <c r="I83" s="629"/>
      <c r="J83" s="628"/>
      <c r="K83" s="626"/>
      <c r="L83" s="624"/>
      <c r="M83" s="628"/>
      <c r="N83" s="626"/>
      <c r="O83" s="629"/>
      <c r="P83" s="628"/>
      <c r="Q83" s="626"/>
      <c r="R83" s="629"/>
      <c r="S83" s="628"/>
      <c r="T83" s="626"/>
      <c r="U83" s="629"/>
      <c r="V83" s="628"/>
      <c r="W83" s="626"/>
      <c r="X83" s="629"/>
      <c r="Y83" s="629"/>
      <c r="Z83" s="459"/>
      <c r="AA83" s="626"/>
      <c r="AB83" s="629"/>
      <c r="AC83" s="628"/>
      <c r="AD83" s="483"/>
      <c r="AE83" s="484"/>
      <c r="AF83" s="483"/>
      <c r="AG83" s="485"/>
      <c r="AH83" s="613" t="s">
        <v>16</v>
      </c>
    </row>
    <row r="84" spans="1:34" s="472" customFormat="1" ht="18" customHeight="1">
      <c r="A84" s="619" t="s">
        <v>175</v>
      </c>
      <c r="B84" s="620"/>
      <c r="C84" s="620"/>
      <c r="D84" s="620"/>
      <c r="E84" s="620"/>
      <c r="F84" s="620"/>
      <c r="G84" s="692"/>
      <c r="H84" s="590"/>
      <c r="I84" s="588">
        <v>641</v>
      </c>
      <c r="J84" s="591"/>
      <c r="K84" s="592"/>
      <c r="L84" s="588">
        <v>620</v>
      </c>
      <c r="M84" s="591"/>
      <c r="N84" s="592"/>
      <c r="O84" s="588">
        <v>10.25</v>
      </c>
      <c r="P84" s="591"/>
      <c r="Q84" s="464"/>
      <c r="R84" s="459">
        <f>L84+O84</f>
        <v>630.25</v>
      </c>
      <c r="S84" s="459"/>
      <c r="T84" s="464"/>
      <c r="U84" s="588">
        <f>(((2*261)*0)/2088)</f>
        <v>0</v>
      </c>
      <c r="V84" s="459"/>
      <c r="W84" s="464"/>
      <c r="X84" s="459"/>
      <c r="Y84" s="459"/>
      <c r="Z84" s="459"/>
      <c r="AA84" s="464"/>
      <c r="AB84" s="459">
        <f>U84+R84</f>
        <v>630.25</v>
      </c>
      <c r="AC84" s="462"/>
      <c r="AD84" s="483"/>
      <c r="AE84" s="484"/>
      <c r="AF84" s="483">
        <f>AB84-L84</f>
        <v>10.25</v>
      </c>
      <c r="AG84" s="485"/>
      <c r="AH84" s="613" t="s">
        <v>16</v>
      </c>
    </row>
    <row r="85" spans="1:34" s="472" customFormat="1" ht="18" customHeight="1">
      <c r="A85" s="655" t="s">
        <v>234</v>
      </c>
      <c r="B85" s="656"/>
      <c r="C85" s="656"/>
      <c r="D85" s="656"/>
      <c r="E85" s="656"/>
      <c r="F85" s="656"/>
      <c r="G85" s="657"/>
      <c r="H85" s="593"/>
      <c r="I85" s="589">
        <v>29</v>
      </c>
      <c r="J85" s="594"/>
      <c r="K85" s="595"/>
      <c r="L85" s="589">
        <v>24</v>
      </c>
      <c r="M85" s="594"/>
      <c r="N85" s="595"/>
      <c r="O85" s="589">
        <v>0</v>
      </c>
      <c r="P85" s="594"/>
      <c r="Q85" s="465"/>
      <c r="R85" s="531">
        <f>L85+O85</f>
        <v>24</v>
      </c>
      <c r="S85" s="466"/>
      <c r="T85" s="465"/>
      <c r="U85" s="589">
        <f>((0)/(40.54*1.035*1.03))/2088</f>
        <v>0</v>
      </c>
      <c r="V85" s="466"/>
      <c r="W85" s="465"/>
      <c r="X85" s="466"/>
      <c r="Y85" s="466"/>
      <c r="Z85" s="466"/>
      <c r="AA85" s="465"/>
      <c r="AB85" s="531">
        <f>U85+R85</f>
        <v>24</v>
      </c>
      <c r="AC85" s="486"/>
      <c r="AD85" s="474"/>
      <c r="AE85" s="487"/>
      <c r="AF85" s="474">
        <f>AB85-L85</f>
        <v>0</v>
      </c>
      <c r="AG85" s="488"/>
      <c r="AH85" s="613" t="s">
        <v>16</v>
      </c>
    </row>
    <row r="86" spans="1:34" s="472" customFormat="1" ht="18" customHeight="1">
      <c r="A86" s="658" t="s">
        <v>316</v>
      </c>
      <c r="B86" s="659"/>
      <c r="C86" s="659"/>
      <c r="D86" s="659"/>
      <c r="E86" s="659"/>
      <c r="F86" s="659"/>
      <c r="G86" s="660"/>
      <c r="H86" s="504"/>
      <c r="I86" s="466">
        <f>I85+I84+I81</f>
        <v>5778</v>
      </c>
      <c r="J86" s="466"/>
      <c r="K86" s="465"/>
      <c r="L86" s="466">
        <f>L85+L84+L81</f>
        <v>5579</v>
      </c>
      <c r="M86" s="466"/>
      <c r="N86" s="465"/>
      <c r="O86" s="466">
        <f>O85+O84+O81</f>
        <v>66.25</v>
      </c>
      <c r="P86" s="466"/>
      <c r="Q86" s="465"/>
      <c r="R86" s="466">
        <f>R85+R84+R81</f>
        <v>5645.25</v>
      </c>
      <c r="S86" s="466"/>
      <c r="T86" s="465"/>
      <c r="U86" s="466">
        <f>U85+U84+U81</f>
        <v>6</v>
      </c>
      <c r="V86" s="466"/>
      <c r="W86" s="465"/>
      <c r="X86" s="466">
        <f>X85+X84+X81</f>
        <v>0</v>
      </c>
      <c r="Y86" s="466"/>
      <c r="Z86" s="466"/>
      <c r="AA86" s="465"/>
      <c r="AB86" s="466">
        <f>AB85+AB84+AB81</f>
        <v>5651.25</v>
      </c>
      <c r="AC86" s="486"/>
      <c r="AD86" s="474"/>
      <c r="AE86" s="487"/>
      <c r="AF86" s="474">
        <f>AF85+AF84+AF81</f>
        <v>72.25</v>
      </c>
      <c r="AG86" s="488"/>
      <c r="AH86" s="613" t="s">
        <v>76</v>
      </c>
    </row>
    <row r="87" spans="1:34" ht="18" customHeight="1">
      <c r="A87" s="640"/>
      <c r="B87" s="641"/>
      <c r="C87" s="641"/>
      <c r="D87" s="641"/>
      <c r="E87" s="641"/>
      <c r="F87" s="641"/>
      <c r="G87" s="641"/>
      <c r="H87" s="641"/>
      <c r="I87" s="641"/>
      <c r="J87" s="641"/>
      <c r="K87" s="641"/>
      <c r="L87" s="641"/>
      <c r="M87" s="641"/>
      <c r="N87" s="641"/>
      <c r="O87" s="641"/>
      <c r="P87" s="641"/>
      <c r="Q87" s="641"/>
      <c r="R87" s="641"/>
      <c r="S87" s="641"/>
      <c r="T87" s="641"/>
      <c r="U87" s="641"/>
      <c r="V87" s="641"/>
      <c r="W87" s="641"/>
      <c r="X87" s="641"/>
      <c r="Y87" s="641"/>
      <c r="Z87" s="641"/>
      <c r="AA87" s="641"/>
      <c r="AB87" s="641"/>
      <c r="AC87" s="641"/>
      <c r="AH87" s="613"/>
    </row>
    <row r="88" spans="1:34" ht="18" hidden="1" customHeight="1">
      <c r="A88" s="252" t="s">
        <v>324</v>
      </c>
      <c r="B88" s="252"/>
      <c r="C88" s="252"/>
      <c r="D88" s="252"/>
      <c r="E88" s="252"/>
      <c r="F88" s="252"/>
      <c r="G88" s="252"/>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614"/>
    </row>
    <row r="89" spans="1:34" ht="18" hidden="1" customHeight="1">
      <c r="A89" s="183"/>
      <c r="B89" s="184"/>
      <c r="C89" s="184"/>
      <c r="D89" s="184"/>
      <c r="E89" s="184"/>
      <c r="F89" s="184"/>
      <c r="G89" s="184"/>
      <c r="H89" s="185" t="s">
        <v>247</v>
      </c>
      <c r="I89" s="186"/>
      <c r="J89" s="186"/>
      <c r="K89" s="185" t="s">
        <v>248</v>
      </c>
      <c r="L89" s="186"/>
      <c r="M89" s="186"/>
      <c r="N89" s="188">
        <v>2007</v>
      </c>
      <c r="O89" s="189"/>
      <c r="P89" s="189"/>
      <c r="Q89" s="188">
        <v>2007</v>
      </c>
      <c r="R89" s="189"/>
      <c r="S89" s="189"/>
      <c r="T89" s="188">
        <v>2007</v>
      </c>
      <c r="U89" s="189"/>
      <c r="V89" s="189"/>
      <c r="W89" s="188">
        <v>2007</v>
      </c>
      <c r="X89" s="189"/>
      <c r="Y89" s="189"/>
      <c r="Z89" s="187"/>
      <c r="AA89" s="188">
        <v>2007</v>
      </c>
      <c r="AB89" s="189"/>
      <c r="AC89" s="189"/>
      <c r="AD89" s="187"/>
      <c r="AE89" s="185" t="s">
        <v>249</v>
      </c>
      <c r="AF89" s="186"/>
      <c r="AG89" s="190"/>
      <c r="AH89" s="613"/>
    </row>
    <row r="90" spans="1:34" ht="18" hidden="1" customHeight="1">
      <c r="A90" s="191"/>
      <c r="B90" s="192"/>
      <c r="C90" s="193"/>
      <c r="D90" s="193"/>
      <c r="E90" s="194"/>
      <c r="F90" s="192"/>
      <c r="G90" s="194"/>
      <c r="H90" s="195" t="s">
        <v>327</v>
      </c>
      <c r="I90" s="196"/>
      <c r="J90" s="196"/>
      <c r="K90" s="195" t="s">
        <v>325</v>
      </c>
      <c r="L90" s="196"/>
      <c r="M90" s="196"/>
      <c r="N90" s="195" t="s">
        <v>38</v>
      </c>
      <c r="O90" s="198"/>
      <c r="P90" s="198"/>
      <c r="Q90" s="195" t="s">
        <v>343</v>
      </c>
      <c r="R90" s="196"/>
      <c r="S90" s="196"/>
      <c r="T90" s="195" t="s">
        <v>344</v>
      </c>
      <c r="U90" s="198"/>
      <c r="V90" s="198"/>
      <c r="W90" s="195" t="s">
        <v>347</v>
      </c>
      <c r="X90" s="198"/>
      <c r="Y90" s="198"/>
      <c r="Z90" s="197"/>
      <c r="AA90" s="195" t="s">
        <v>336</v>
      </c>
      <c r="AB90" s="196"/>
      <c r="AC90" s="196"/>
      <c r="AD90" s="197"/>
      <c r="AE90" s="195" t="s">
        <v>342</v>
      </c>
      <c r="AF90" s="196"/>
      <c r="AG90" s="199"/>
      <c r="AH90" s="613"/>
    </row>
    <row r="91" spans="1:34" ht="18" hidden="1" customHeight="1" thickBot="1">
      <c r="A91" s="200" t="s">
        <v>337</v>
      </c>
      <c r="B91" s="201"/>
      <c r="C91" s="201"/>
      <c r="D91" s="201"/>
      <c r="E91" s="201"/>
      <c r="F91" s="201"/>
      <c r="G91" s="201"/>
      <c r="H91" s="202" t="s">
        <v>338</v>
      </c>
      <c r="I91" s="203" t="s">
        <v>165</v>
      </c>
      <c r="J91" s="204" t="s">
        <v>340</v>
      </c>
      <c r="K91" s="202" t="s">
        <v>338</v>
      </c>
      <c r="L91" s="203" t="s">
        <v>165</v>
      </c>
      <c r="M91" s="204" t="s">
        <v>340</v>
      </c>
      <c r="N91" s="202" t="s">
        <v>338</v>
      </c>
      <c r="O91" s="203" t="s">
        <v>165</v>
      </c>
      <c r="P91" s="204" t="s">
        <v>340</v>
      </c>
      <c r="Q91" s="202" t="s">
        <v>338</v>
      </c>
      <c r="R91" s="203" t="s">
        <v>165</v>
      </c>
      <c r="S91" s="204" t="s">
        <v>340</v>
      </c>
      <c r="T91" s="202" t="s">
        <v>338</v>
      </c>
      <c r="U91" s="203" t="s">
        <v>165</v>
      </c>
      <c r="V91" s="204" t="s">
        <v>340</v>
      </c>
      <c r="W91" s="202" t="s">
        <v>338</v>
      </c>
      <c r="X91" s="203" t="s">
        <v>165</v>
      </c>
      <c r="Y91" s="204" t="s">
        <v>340</v>
      </c>
      <c r="Z91" s="205"/>
      <c r="AA91" s="202" t="s">
        <v>338</v>
      </c>
      <c r="AB91" s="203" t="s">
        <v>165</v>
      </c>
      <c r="AC91" s="204" t="s">
        <v>340</v>
      </c>
      <c r="AD91" s="205"/>
      <c r="AE91" s="202" t="s">
        <v>338</v>
      </c>
      <c r="AF91" s="203" t="s">
        <v>165</v>
      </c>
      <c r="AG91" s="206" t="s">
        <v>340</v>
      </c>
      <c r="AH91" s="613"/>
    </row>
    <row r="92" spans="1:34" ht="18" hidden="1" customHeight="1">
      <c r="A92" s="207"/>
      <c r="B92" s="669" t="s">
        <v>229</v>
      </c>
      <c r="C92" s="669"/>
      <c r="D92" s="669"/>
      <c r="E92" s="669"/>
      <c r="F92" s="669"/>
      <c r="G92" s="670"/>
      <c r="H92" s="210"/>
      <c r="I92" s="211"/>
      <c r="J92" s="212">
        <v>0</v>
      </c>
      <c r="K92" s="210"/>
      <c r="L92" s="211"/>
      <c r="M92" s="212">
        <v>0</v>
      </c>
      <c r="N92" s="210"/>
      <c r="O92" s="211"/>
      <c r="P92" s="212">
        <v>0</v>
      </c>
      <c r="Q92" s="210">
        <f t="shared" ref="Q92:S95" si="2">N92+K92</f>
        <v>0</v>
      </c>
      <c r="R92" s="211">
        <f t="shared" si="2"/>
        <v>0</v>
      </c>
      <c r="S92" s="211">
        <f t="shared" si="2"/>
        <v>0</v>
      </c>
      <c r="T92" s="210">
        <v>0</v>
      </c>
      <c r="U92" s="211">
        <v>0</v>
      </c>
      <c r="V92" s="212">
        <v>0</v>
      </c>
      <c r="W92" s="210">
        <v>0</v>
      </c>
      <c r="X92" s="211">
        <v>0</v>
      </c>
      <c r="Y92" s="212">
        <v>0</v>
      </c>
      <c r="Z92" s="211"/>
      <c r="AA92" s="210">
        <f t="shared" ref="AA92:AC95" si="3">T92+Q92</f>
        <v>0</v>
      </c>
      <c r="AB92" s="211">
        <f t="shared" si="3"/>
        <v>0</v>
      </c>
      <c r="AC92" s="212">
        <f t="shared" si="3"/>
        <v>0</v>
      </c>
      <c r="AD92" s="211"/>
      <c r="AE92" s="210">
        <f t="shared" ref="AE92:AG95" si="4">AA92-K92</f>
        <v>0</v>
      </c>
      <c r="AF92" s="211">
        <f t="shared" si="4"/>
        <v>0</v>
      </c>
      <c r="AG92" s="213">
        <f t="shared" si="4"/>
        <v>0</v>
      </c>
      <c r="AH92" s="613"/>
    </row>
    <row r="93" spans="1:34" ht="18" hidden="1" customHeight="1">
      <c r="A93" s="207"/>
      <c r="B93" s="653" t="s">
        <v>230</v>
      </c>
      <c r="C93" s="653"/>
      <c r="D93" s="653"/>
      <c r="E93" s="653"/>
      <c r="F93" s="653"/>
      <c r="G93" s="654"/>
      <c r="H93" s="210"/>
      <c r="I93" s="211"/>
      <c r="J93" s="211"/>
      <c r="K93" s="210"/>
      <c r="L93" s="211"/>
      <c r="M93" s="211"/>
      <c r="N93" s="210"/>
      <c r="O93" s="211"/>
      <c r="P93" s="211"/>
      <c r="Q93" s="210">
        <f t="shared" si="2"/>
        <v>0</v>
      </c>
      <c r="R93" s="211">
        <f t="shared" si="2"/>
        <v>0</v>
      </c>
      <c r="S93" s="211">
        <f t="shared" si="2"/>
        <v>0</v>
      </c>
      <c r="T93" s="210"/>
      <c r="U93" s="211"/>
      <c r="V93" s="211"/>
      <c r="W93" s="210"/>
      <c r="X93" s="211"/>
      <c r="Y93" s="211"/>
      <c r="Z93" s="211"/>
      <c r="AA93" s="210">
        <f t="shared" si="3"/>
        <v>0</v>
      </c>
      <c r="AB93" s="211">
        <f t="shared" si="3"/>
        <v>0</v>
      </c>
      <c r="AC93" s="211">
        <f t="shared" si="3"/>
        <v>0</v>
      </c>
      <c r="AD93" s="211"/>
      <c r="AE93" s="210">
        <f t="shared" si="4"/>
        <v>0</v>
      </c>
      <c r="AF93" s="211">
        <f t="shared" si="4"/>
        <v>0</v>
      </c>
      <c r="AG93" s="214">
        <f t="shared" si="4"/>
        <v>0</v>
      </c>
      <c r="AH93" s="613"/>
    </row>
    <row r="94" spans="1:34" ht="18" hidden="1" customHeight="1">
      <c r="A94" s="207"/>
      <c r="B94" s="653" t="s">
        <v>231</v>
      </c>
      <c r="C94" s="653"/>
      <c r="D94" s="653"/>
      <c r="E94" s="653"/>
      <c r="F94" s="653"/>
      <c r="G94" s="654"/>
      <c r="H94" s="210"/>
      <c r="I94" s="211"/>
      <c r="J94" s="211"/>
      <c r="K94" s="210"/>
      <c r="L94" s="211"/>
      <c r="M94" s="211"/>
      <c r="N94" s="210"/>
      <c r="O94" s="211"/>
      <c r="P94" s="211"/>
      <c r="Q94" s="210">
        <f t="shared" si="2"/>
        <v>0</v>
      </c>
      <c r="R94" s="211">
        <f t="shared" si="2"/>
        <v>0</v>
      </c>
      <c r="S94" s="211">
        <f t="shared" si="2"/>
        <v>0</v>
      </c>
      <c r="T94" s="210"/>
      <c r="U94" s="211"/>
      <c r="V94" s="211"/>
      <c r="W94" s="210"/>
      <c r="X94" s="211"/>
      <c r="Y94" s="211"/>
      <c r="Z94" s="211"/>
      <c r="AA94" s="210">
        <f t="shared" si="3"/>
        <v>0</v>
      </c>
      <c r="AB94" s="211">
        <f t="shared" si="3"/>
        <v>0</v>
      </c>
      <c r="AC94" s="211">
        <f t="shared" si="3"/>
        <v>0</v>
      </c>
      <c r="AD94" s="211"/>
      <c r="AE94" s="210">
        <f t="shared" si="4"/>
        <v>0</v>
      </c>
      <c r="AF94" s="211">
        <f t="shared" si="4"/>
        <v>0</v>
      </c>
      <c r="AG94" s="214">
        <f t="shared" si="4"/>
        <v>0</v>
      </c>
      <c r="AH94" s="613"/>
    </row>
    <row r="95" spans="1:34" ht="18" hidden="1" customHeight="1">
      <c r="A95" s="215"/>
      <c r="B95" s="651" t="s">
        <v>232</v>
      </c>
      <c r="C95" s="651"/>
      <c r="D95" s="651"/>
      <c r="E95" s="651"/>
      <c r="F95" s="651"/>
      <c r="G95" s="652"/>
      <c r="H95" s="218"/>
      <c r="I95" s="197"/>
      <c r="J95" s="197"/>
      <c r="K95" s="218"/>
      <c r="L95" s="197"/>
      <c r="M95" s="197"/>
      <c r="N95" s="218"/>
      <c r="O95" s="197"/>
      <c r="P95" s="197"/>
      <c r="Q95" s="218">
        <f t="shared" si="2"/>
        <v>0</v>
      </c>
      <c r="R95" s="197">
        <f t="shared" si="2"/>
        <v>0</v>
      </c>
      <c r="S95" s="197">
        <f t="shared" si="2"/>
        <v>0</v>
      </c>
      <c r="T95" s="218"/>
      <c r="U95" s="197"/>
      <c r="V95" s="197"/>
      <c r="W95" s="218"/>
      <c r="X95" s="197"/>
      <c r="Y95" s="197"/>
      <c r="Z95" s="197"/>
      <c r="AA95" s="218">
        <f t="shared" si="3"/>
        <v>0</v>
      </c>
      <c r="AB95" s="197">
        <f t="shared" si="3"/>
        <v>0</v>
      </c>
      <c r="AC95" s="197">
        <f t="shared" si="3"/>
        <v>0</v>
      </c>
      <c r="AD95" s="197"/>
      <c r="AE95" s="218">
        <f t="shared" si="4"/>
        <v>0</v>
      </c>
      <c r="AF95" s="197">
        <f t="shared" si="4"/>
        <v>0</v>
      </c>
      <c r="AG95" s="219">
        <f t="shared" si="4"/>
        <v>0</v>
      </c>
      <c r="AH95" s="613"/>
    </row>
    <row r="96" spans="1:34" ht="18" hidden="1" customHeight="1">
      <c r="A96" s="220"/>
      <c r="B96" s="221"/>
      <c r="C96" s="221" t="s">
        <v>166</v>
      </c>
      <c r="D96" s="222"/>
      <c r="E96" s="222"/>
      <c r="F96" s="222"/>
      <c r="G96" s="221"/>
      <c r="H96" s="223">
        <f t="shared" ref="H96:Y96" si="5">SUM(H92:H95)</f>
        <v>0</v>
      </c>
      <c r="I96" s="224">
        <f t="shared" si="5"/>
        <v>0</v>
      </c>
      <c r="J96" s="224">
        <f t="shared" si="5"/>
        <v>0</v>
      </c>
      <c r="K96" s="223">
        <f t="shared" si="5"/>
        <v>0</v>
      </c>
      <c r="L96" s="224">
        <f t="shared" si="5"/>
        <v>0</v>
      </c>
      <c r="M96" s="224">
        <f t="shared" si="5"/>
        <v>0</v>
      </c>
      <c r="N96" s="223">
        <f t="shared" si="5"/>
        <v>0</v>
      </c>
      <c r="O96" s="224">
        <f t="shared" si="5"/>
        <v>0</v>
      </c>
      <c r="P96" s="224">
        <f t="shared" si="5"/>
        <v>0</v>
      </c>
      <c r="Q96" s="223">
        <f t="shared" si="5"/>
        <v>0</v>
      </c>
      <c r="R96" s="224">
        <f t="shared" si="5"/>
        <v>0</v>
      </c>
      <c r="S96" s="224">
        <f t="shared" si="5"/>
        <v>0</v>
      </c>
      <c r="T96" s="223">
        <f t="shared" si="5"/>
        <v>0</v>
      </c>
      <c r="U96" s="224">
        <f t="shared" si="5"/>
        <v>0</v>
      </c>
      <c r="V96" s="224">
        <f t="shared" si="5"/>
        <v>0</v>
      </c>
      <c r="W96" s="223">
        <f t="shared" si="5"/>
        <v>0</v>
      </c>
      <c r="X96" s="224">
        <f t="shared" si="5"/>
        <v>0</v>
      </c>
      <c r="Y96" s="224">
        <f t="shared" si="5"/>
        <v>0</v>
      </c>
      <c r="Z96" s="224"/>
      <c r="AA96" s="223">
        <f>SUM(AA92:AA95)</f>
        <v>0</v>
      </c>
      <c r="AB96" s="224">
        <f>SUM(AB92:AB95)</f>
        <v>0</v>
      </c>
      <c r="AC96" s="224">
        <f>SUM(AC92:AC95)</f>
        <v>0</v>
      </c>
      <c r="AD96" s="224"/>
      <c r="AE96" s="223">
        <f>SUM(AE92:AE95)</f>
        <v>0</v>
      </c>
      <c r="AF96" s="224">
        <f>SUM(AF92:AF95)</f>
        <v>0</v>
      </c>
      <c r="AG96" s="225">
        <f>SUM(AG92:AG95)</f>
        <v>0</v>
      </c>
      <c r="AH96" s="615"/>
    </row>
    <row r="97" spans="1:34" ht="18" hidden="1" customHeight="1">
      <c r="A97" s="191"/>
      <c r="B97" s="194"/>
      <c r="C97" s="194"/>
      <c r="D97" s="194"/>
      <c r="E97" s="194"/>
      <c r="F97" s="194"/>
      <c r="G97" s="194"/>
      <c r="H97" s="226"/>
      <c r="I97" s="227"/>
      <c r="J97" s="227"/>
      <c r="K97" s="226"/>
      <c r="L97" s="227"/>
      <c r="M97" s="227"/>
      <c r="N97" s="226"/>
      <c r="O97" s="227"/>
      <c r="P97" s="227"/>
      <c r="Q97" s="226"/>
      <c r="R97" s="227"/>
      <c r="S97" s="227"/>
      <c r="T97" s="226"/>
      <c r="U97" s="227"/>
      <c r="V97" s="227"/>
      <c r="W97" s="226"/>
      <c r="X97" s="227"/>
      <c r="Y97" s="227"/>
      <c r="Z97" s="227"/>
      <c r="AA97" s="226"/>
      <c r="AB97" s="227"/>
      <c r="AC97" s="227"/>
      <c r="AD97" s="227"/>
      <c r="AE97" s="226"/>
      <c r="AF97" s="227"/>
      <c r="AG97" s="228"/>
      <c r="AH97" s="613"/>
    </row>
    <row r="98" spans="1:34" ht="18" hidden="1" customHeight="1">
      <c r="A98" s="220" t="s">
        <v>314</v>
      </c>
      <c r="B98" s="216"/>
      <c r="C98" s="217"/>
      <c r="D98" s="217"/>
      <c r="E98" s="217"/>
      <c r="F98" s="217"/>
      <c r="G98" s="216"/>
      <c r="H98" s="218"/>
      <c r="I98" s="197"/>
      <c r="J98" s="197"/>
      <c r="K98" s="218"/>
      <c r="L98" s="197"/>
      <c r="M98" s="197"/>
      <c r="N98" s="218"/>
      <c r="O98" s="197"/>
      <c r="P98" s="197"/>
      <c r="Q98" s="218"/>
      <c r="R98" s="197">
        <f>+L98+O98</f>
        <v>0</v>
      </c>
      <c r="S98" s="197"/>
      <c r="T98" s="218"/>
      <c r="U98" s="197"/>
      <c r="V98" s="197"/>
      <c r="W98" s="218"/>
      <c r="X98" s="197"/>
      <c r="Y98" s="197"/>
      <c r="Z98" s="197"/>
      <c r="AA98" s="218"/>
      <c r="AB98" s="197">
        <f>U98+R98</f>
        <v>0</v>
      </c>
      <c r="AC98" s="197"/>
      <c r="AD98" s="197"/>
      <c r="AE98" s="218"/>
      <c r="AF98" s="197">
        <f>AB98-L98</f>
        <v>0</v>
      </c>
      <c r="AG98" s="219"/>
      <c r="AH98" s="613"/>
    </row>
    <row r="99" spans="1:34" ht="18" hidden="1" customHeight="1">
      <c r="A99" s="207"/>
      <c r="B99" s="208" t="s">
        <v>317</v>
      </c>
      <c r="C99" s="209"/>
      <c r="D99" s="209"/>
      <c r="E99" s="209"/>
      <c r="F99" s="209"/>
      <c r="G99" s="208"/>
      <c r="H99" s="210"/>
      <c r="I99" s="211">
        <f>+I96+I98</f>
        <v>0</v>
      </c>
      <c r="J99" s="211"/>
      <c r="K99" s="210"/>
      <c r="L99" s="211">
        <f>+L96+L98</f>
        <v>0</v>
      </c>
      <c r="M99" s="211"/>
      <c r="N99" s="210"/>
      <c r="O99" s="211">
        <f>+O96+O98</f>
        <v>0</v>
      </c>
      <c r="P99" s="211"/>
      <c r="Q99" s="210"/>
      <c r="R99" s="211">
        <f>+R96+R98</f>
        <v>0</v>
      </c>
      <c r="S99" s="211"/>
      <c r="T99" s="210"/>
      <c r="U99" s="211">
        <f>+U96+U98</f>
        <v>0</v>
      </c>
      <c r="V99" s="211"/>
      <c r="W99" s="210"/>
      <c r="X99" s="211">
        <f>+X96+X98</f>
        <v>0</v>
      </c>
      <c r="Y99" s="211"/>
      <c r="Z99" s="211"/>
      <c r="AA99" s="210"/>
      <c r="AB99" s="211">
        <f>+AB96+AB98</f>
        <v>0</v>
      </c>
      <c r="AC99" s="211"/>
      <c r="AD99" s="211"/>
      <c r="AE99" s="210"/>
      <c r="AF99" s="211">
        <f>+AF96+AF98</f>
        <v>0</v>
      </c>
      <c r="AG99" s="214"/>
      <c r="AH99" s="613"/>
    </row>
    <row r="100" spans="1:34" ht="18" hidden="1" customHeight="1">
      <c r="A100" s="191"/>
      <c r="B100" s="194"/>
      <c r="C100" s="194"/>
      <c r="D100" s="194"/>
      <c r="E100" s="194"/>
      <c r="F100" s="194"/>
      <c r="G100" s="194"/>
      <c r="H100" s="226"/>
      <c r="I100" s="227"/>
      <c r="J100" s="227"/>
      <c r="K100" s="226"/>
      <c r="L100" s="227"/>
      <c r="M100" s="227"/>
      <c r="N100" s="226"/>
      <c r="O100" s="227"/>
      <c r="P100" s="227"/>
      <c r="Q100" s="226"/>
      <c r="R100" s="227"/>
      <c r="S100" s="227"/>
      <c r="T100" s="226"/>
      <c r="U100" s="227"/>
      <c r="V100" s="227"/>
      <c r="W100" s="226"/>
      <c r="X100" s="227"/>
      <c r="Y100" s="227"/>
      <c r="Z100" s="227"/>
      <c r="AA100" s="226"/>
      <c r="AB100" s="227"/>
      <c r="AC100" s="227"/>
      <c r="AD100" s="227"/>
      <c r="AE100" s="226"/>
      <c r="AF100" s="227"/>
      <c r="AG100" s="228"/>
      <c r="AH100" s="613"/>
    </row>
    <row r="101" spans="1:34" ht="18" hidden="1" customHeight="1">
      <c r="A101" s="207"/>
      <c r="B101" s="208" t="s">
        <v>315</v>
      </c>
      <c r="C101" s="208"/>
      <c r="D101" s="208"/>
      <c r="E101" s="208"/>
      <c r="F101" s="208"/>
      <c r="G101" s="208"/>
      <c r="H101" s="210"/>
      <c r="I101" s="211"/>
      <c r="J101" s="211"/>
      <c r="K101" s="210"/>
      <c r="L101" s="211"/>
      <c r="M101" s="211"/>
      <c r="N101" s="210"/>
      <c r="O101" s="211"/>
      <c r="P101" s="211"/>
      <c r="Q101" s="210"/>
      <c r="R101" s="211"/>
      <c r="S101" s="211"/>
      <c r="T101" s="210"/>
      <c r="U101" s="211"/>
      <c r="V101" s="211"/>
      <c r="W101" s="210"/>
      <c r="X101" s="211"/>
      <c r="Y101" s="211"/>
      <c r="Z101" s="211"/>
      <c r="AA101" s="210"/>
      <c r="AB101" s="211"/>
      <c r="AC101" s="211"/>
      <c r="AD101" s="211"/>
      <c r="AE101" s="210"/>
      <c r="AF101" s="211"/>
      <c r="AG101" s="214"/>
      <c r="AH101" s="613"/>
    </row>
    <row r="102" spans="1:34" ht="18" hidden="1" customHeight="1">
      <c r="A102" s="207"/>
      <c r="B102" s="209"/>
      <c r="C102" s="208" t="s">
        <v>175</v>
      </c>
      <c r="D102" s="209"/>
      <c r="E102" s="209"/>
      <c r="F102" s="209"/>
      <c r="G102" s="208"/>
      <c r="H102" s="210"/>
      <c r="I102" s="211"/>
      <c r="J102" s="211"/>
      <c r="K102" s="210"/>
      <c r="L102" s="211"/>
      <c r="M102" s="211"/>
      <c r="N102" s="210"/>
      <c r="O102" s="211">
        <v>0</v>
      </c>
      <c r="P102" s="211"/>
      <c r="Q102" s="210"/>
      <c r="R102" s="211"/>
      <c r="S102" s="211"/>
      <c r="T102" s="210"/>
      <c r="U102" s="211">
        <v>0</v>
      </c>
      <c r="V102" s="211"/>
      <c r="W102" s="210"/>
      <c r="X102" s="211">
        <v>0</v>
      </c>
      <c r="Y102" s="211"/>
      <c r="Z102" s="211"/>
      <c r="AA102" s="210"/>
      <c r="AB102" s="211"/>
      <c r="AC102" s="211"/>
      <c r="AD102" s="211"/>
      <c r="AE102" s="210"/>
      <c r="AF102" s="211">
        <f>AB102-L102</f>
        <v>0</v>
      </c>
      <c r="AG102" s="214"/>
      <c r="AH102" s="613"/>
    </row>
    <row r="103" spans="1:34" ht="18" hidden="1" customHeight="1">
      <c r="A103" s="220"/>
      <c r="B103" s="217"/>
      <c r="C103" s="216" t="s">
        <v>234</v>
      </c>
      <c r="D103" s="217"/>
      <c r="E103" s="217"/>
      <c r="F103" s="217"/>
      <c r="G103" s="216"/>
      <c r="H103" s="218"/>
      <c r="I103" s="197"/>
      <c r="J103" s="197"/>
      <c r="K103" s="218"/>
      <c r="L103" s="197"/>
      <c r="M103" s="197"/>
      <c r="N103" s="218"/>
      <c r="O103" s="197">
        <v>0</v>
      </c>
      <c r="P103" s="197"/>
      <c r="Q103" s="218"/>
      <c r="R103" s="197"/>
      <c r="S103" s="197"/>
      <c r="T103" s="218"/>
      <c r="U103" s="197">
        <v>0</v>
      </c>
      <c r="V103" s="197"/>
      <c r="W103" s="218"/>
      <c r="X103" s="197">
        <v>0</v>
      </c>
      <c r="Y103" s="197"/>
      <c r="Z103" s="197"/>
      <c r="AA103" s="218"/>
      <c r="AB103" s="197"/>
      <c r="AC103" s="197"/>
      <c r="AD103" s="197"/>
      <c r="AE103" s="218"/>
      <c r="AF103" s="197">
        <f>AB103-L103</f>
        <v>0</v>
      </c>
      <c r="AG103" s="219"/>
      <c r="AH103" s="613"/>
    </row>
    <row r="104" spans="1:34" ht="18" hidden="1" customHeight="1">
      <c r="A104" s="220"/>
      <c r="B104" s="216" t="s">
        <v>316</v>
      </c>
      <c r="C104" s="217"/>
      <c r="D104" s="217"/>
      <c r="E104" s="217"/>
      <c r="F104" s="217"/>
      <c r="G104" s="216"/>
      <c r="H104" s="218"/>
      <c r="I104" s="197">
        <f>I103+I102+I99</f>
        <v>0</v>
      </c>
      <c r="J104" s="197"/>
      <c r="K104" s="218"/>
      <c r="L104" s="197">
        <f>L103+L102+L99</f>
        <v>0</v>
      </c>
      <c r="M104" s="197"/>
      <c r="N104" s="218"/>
      <c r="O104" s="197">
        <f>O103+O102+O99</f>
        <v>0</v>
      </c>
      <c r="P104" s="197"/>
      <c r="Q104" s="218"/>
      <c r="R104" s="197">
        <f>R103+R102+R99</f>
        <v>0</v>
      </c>
      <c r="S104" s="197"/>
      <c r="T104" s="218"/>
      <c r="U104" s="197">
        <f>U103+U102+U99</f>
        <v>0</v>
      </c>
      <c r="V104" s="197"/>
      <c r="W104" s="218"/>
      <c r="X104" s="197">
        <f>X103+X102+X99</f>
        <v>0</v>
      </c>
      <c r="Y104" s="197"/>
      <c r="Z104" s="197"/>
      <c r="AA104" s="218"/>
      <c r="AB104" s="197">
        <f>AB103+AB102+AB99</f>
        <v>0</v>
      </c>
      <c r="AC104" s="197"/>
      <c r="AD104" s="197"/>
      <c r="AE104" s="218"/>
      <c r="AF104" s="197">
        <f>AF103+AF102+AF99</f>
        <v>0</v>
      </c>
      <c r="AG104" s="219"/>
      <c r="AH104" s="613"/>
    </row>
    <row r="105" spans="1:34" ht="18" customHeight="1">
      <c r="C105" s="8"/>
      <c r="D105" s="8"/>
      <c r="E105" s="8"/>
      <c r="F105" s="8"/>
      <c r="AH105" s="613"/>
    </row>
    <row r="106" spans="1:34" ht="18" customHeight="1">
      <c r="C106" s="8"/>
      <c r="D106" s="8"/>
      <c r="E106" s="8"/>
      <c r="F106" s="8"/>
      <c r="AH106" s="613"/>
    </row>
    <row r="107" spans="1:34">
      <c r="AH107" s="613"/>
    </row>
    <row r="108" spans="1:34">
      <c r="AH108" s="613"/>
    </row>
    <row r="109" spans="1:34">
      <c r="AH109" s="613"/>
    </row>
    <row r="110" spans="1:34">
      <c r="AB110" s="162"/>
      <c r="AC110" s="299"/>
      <c r="AD110" s="162"/>
      <c r="AE110" s="162"/>
      <c r="AF110" s="162"/>
      <c r="AG110" s="162"/>
      <c r="AH110" s="616"/>
    </row>
    <row r="111" spans="1:34">
      <c r="AB111" s="162"/>
      <c r="AC111" s="162"/>
      <c r="AD111" s="162"/>
      <c r="AE111" s="162"/>
      <c r="AF111" s="162"/>
      <c r="AG111" s="162"/>
      <c r="AH111" s="616"/>
    </row>
  </sheetData>
  <mergeCells count="123">
    <mergeCell ref="L79:L80"/>
    <mergeCell ref="T72:V73"/>
    <mergeCell ref="W72:Y73"/>
    <mergeCell ref="AA72:AC73"/>
    <mergeCell ref="A79:G80"/>
    <mergeCell ref="H72:J73"/>
    <mergeCell ref="K72:M73"/>
    <mergeCell ref="N72:P73"/>
    <mergeCell ref="Q72:S73"/>
    <mergeCell ref="A77:G77"/>
    <mergeCell ref="K79:K80"/>
    <mergeCell ref="A84:G84"/>
    <mergeCell ref="A72:G74"/>
    <mergeCell ref="A78:G78"/>
    <mergeCell ref="A81:G81"/>
    <mergeCell ref="A82:G83"/>
    <mergeCell ref="A75:G75"/>
    <mergeCell ref="A30:Y30"/>
    <mergeCell ref="A31:Y31"/>
    <mergeCell ref="A32:Y32"/>
    <mergeCell ref="A33:Y33"/>
    <mergeCell ref="A34:Y34"/>
    <mergeCell ref="AC12:AC13"/>
    <mergeCell ref="AB12:AB13"/>
    <mergeCell ref="AA12:AA13"/>
    <mergeCell ref="A59:Y59"/>
    <mergeCell ref="A58:Y58"/>
    <mergeCell ref="A51:Y51"/>
    <mergeCell ref="A53:Y53"/>
    <mergeCell ref="A55:Y55"/>
    <mergeCell ref="A57:Y57"/>
    <mergeCell ref="A56:Y56"/>
    <mergeCell ref="A23:Y23"/>
    <mergeCell ref="A24:Y24"/>
    <mergeCell ref="A26:Y26"/>
    <mergeCell ref="A27:Y27"/>
    <mergeCell ref="A50:Y50"/>
    <mergeCell ref="A54:Y54"/>
    <mergeCell ref="A49:Y49"/>
    <mergeCell ref="A29:Y29"/>
    <mergeCell ref="A44:Y44"/>
    <mergeCell ref="A45:Y45"/>
    <mergeCell ref="AE11:AG11"/>
    <mergeCell ref="AA11:AC11"/>
    <mergeCell ref="A15:Y15"/>
    <mergeCell ref="B92:G92"/>
    <mergeCell ref="H82:H83"/>
    <mergeCell ref="I82:I83"/>
    <mergeCell ref="J82:J83"/>
    <mergeCell ref="H79:H80"/>
    <mergeCell ref="J79:J80"/>
    <mergeCell ref="I79:I80"/>
    <mergeCell ref="B95:G95"/>
    <mergeCell ref="B93:G93"/>
    <mergeCell ref="A63:AC63"/>
    <mergeCell ref="A64:AC64"/>
    <mergeCell ref="A65:AC65"/>
    <mergeCell ref="A66:AC66"/>
    <mergeCell ref="B94:G94"/>
    <mergeCell ref="A85:G85"/>
    <mergeCell ref="A86:G86"/>
    <mergeCell ref="A76:G76"/>
    <mergeCell ref="A87:AC87"/>
    <mergeCell ref="A4:AC4"/>
    <mergeCell ref="A5:AC5"/>
    <mergeCell ref="A6:AC6"/>
    <mergeCell ref="A7:AC7"/>
    <mergeCell ref="A16:Y16"/>
    <mergeCell ref="A18:Y18"/>
    <mergeCell ref="A19:Y19"/>
    <mergeCell ref="A20:Y20"/>
    <mergeCell ref="A35:Y35"/>
    <mergeCell ref="M79:M80"/>
    <mergeCell ref="O79:O80"/>
    <mergeCell ref="P79:P80"/>
    <mergeCell ref="N79:N80"/>
    <mergeCell ref="A1:AC1"/>
    <mergeCell ref="A14:Y14"/>
    <mergeCell ref="A17:Y17"/>
    <mergeCell ref="A25:Y25"/>
    <mergeCell ref="A28:Y28"/>
    <mergeCell ref="A22:Y22"/>
    <mergeCell ref="U79:U80"/>
    <mergeCell ref="V79:V80"/>
    <mergeCell ref="W79:W80"/>
    <mergeCell ref="X79:X80"/>
    <mergeCell ref="Q79:Q80"/>
    <mergeCell ref="R79:R80"/>
    <mergeCell ref="S79:S80"/>
    <mergeCell ref="T79:T80"/>
    <mergeCell ref="AA82:AA83"/>
    <mergeCell ref="AB82:AB83"/>
    <mergeCell ref="AC82:AC83"/>
    <mergeCell ref="Y82:Y83"/>
    <mergeCell ref="Y79:Y80"/>
    <mergeCell ref="AA79:AA80"/>
    <mergeCell ref="AB79:AB80"/>
    <mergeCell ref="AC79:AC80"/>
    <mergeCell ref="T82:T83"/>
    <mergeCell ref="S82:S83"/>
    <mergeCell ref="R82:R83"/>
    <mergeCell ref="Q82:Q83"/>
    <mergeCell ref="X82:X83"/>
    <mergeCell ref="W82:W83"/>
    <mergeCell ref="V82:V83"/>
    <mergeCell ref="U82:U83"/>
    <mergeCell ref="A36:Y36"/>
    <mergeCell ref="A37:Y37"/>
    <mergeCell ref="A38:Y38"/>
    <mergeCell ref="A39:Y39"/>
    <mergeCell ref="L82:L83"/>
    <mergeCell ref="K82:K83"/>
    <mergeCell ref="P82:P83"/>
    <mergeCell ref="O82:O83"/>
    <mergeCell ref="N82:N83"/>
    <mergeCell ref="M82:M83"/>
    <mergeCell ref="A40:Y40"/>
    <mergeCell ref="A41:Y41"/>
    <mergeCell ref="A47:Y47"/>
    <mergeCell ref="A48:Y48"/>
    <mergeCell ref="A42:Y42"/>
    <mergeCell ref="A43:Y43"/>
    <mergeCell ref="A46:Y46"/>
  </mergeCells>
  <phoneticPr fontId="0" type="noConversion"/>
  <printOptions horizontalCentered="1"/>
  <pageMargins left="0.5" right="0.4" top="0.5" bottom="0.25" header="0" footer="0"/>
  <pageSetup scale="49" firstPageNumber="8" fitToHeight="0" orientation="landscape" useFirstPageNumber="1" horizontalDpi="300" verticalDpi="300" r:id="rId1"/>
  <headerFooter alignWithMargins="0">
    <oddFooter>&amp;C&amp;"Times New Roman,Regular"Exhibit B - Summary of Requirements</oddFooter>
  </headerFooter>
  <rowBreaks count="1" manualBreakCount="1">
    <brk id="61" max="33"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H21"/>
  <sheetViews>
    <sheetView zoomScaleNormal="100" zoomScaleSheetLayoutView="75" workbookViewId="0">
      <selection activeCell="E25" sqref="E25"/>
    </sheetView>
  </sheetViews>
  <sheetFormatPr defaultColWidth="7.21875" defaultRowHeight="12.75"/>
  <cols>
    <col min="1" max="1" width="21" style="42" customWidth="1"/>
    <col min="2" max="2" width="15.88671875" style="42" customWidth="1"/>
    <col min="3" max="3" width="4.6640625" style="42" customWidth="1"/>
    <col min="4" max="4" width="7.44140625" style="42" customWidth="1"/>
    <col min="5" max="5" width="4.6640625" style="42" customWidth="1"/>
    <col min="6" max="6" width="7.21875" style="42" customWidth="1"/>
    <col min="7" max="7" width="11.21875" style="42" customWidth="1"/>
    <col min="8" max="8" width="1.109375" style="322" customWidth="1"/>
    <col min="9" max="16384" width="7.21875" style="42"/>
  </cols>
  <sheetData>
    <row r="1" spans="1:8" ht="20.25">
      <c r="A1" s="636" t="s">
        <v>87</v>
      </c>
      <c r="B1" s="637"/>
      <c r="C1" s="637"/>
      <c r="D1" s="637"/>
      <c r="E1" s="637"/>
      <c r="F1" s="637"/>
      <c r="G1" s="637"/>
      <c r="H1" s="321" t="s">
        <v>16</v>
      </c>
    </row>
    <row r="2" spans="1:8" ht="20.25">
      <c r="A2" s="39"/>
      <c r="H2" s="321"/>
    </row>
    <row r="3" spans="1:8">
      <c r="H3" s="321"/>
    </row>
    <row r="4" spans="1:8" ht="23.25">
      <c r="A4" s="738" t="s">
        <v>104</v>
      </c>
      <c r="B4" s="739"/>
      <c r="C4" s="739"/>
      <c r="D4" s="739"/>
      <c r="E4" s="739"/>
      <c r="F4" s="739"/>
      <c r="G4" s="739"/>
      <c r="H4" s="321" t="s">
        <v>16</v>
      </c>
    </row>
    <row r="5" spans="1:8" ht="23.25">
      <c r="A5" s="740" t="str">
        <f>'B. Summary of Requirements '!A64</f>
        <v>Bureau of Alcohol, Tobacco, Firearms and Explosives</v>
      </c>
      <c r="B5" s="741"/>
      <c r="C5" s="741"/>
      <c r="D5" s="741"/>
      <c r="E5" s="741"/>
      <c r="F5" s="741"/>
      <c r="G5" s="741"/>
      <c r="H5" s="321" t="s">
        <v>16</v>
      </c>
    </row>
    <row r="6" spans="1:8" ht="23.25">
      <c r="A6" s="742" t="s">
        <v>309</v>
      </c>
      <c r="B6" s="739"/>
      <c r="C6" s="739"/>
      <c r="D6" s="739"/>
      <c r="E6" s="739"/>
      <c r="F6" s="739"/>
      <c r="G6" s="739"/>
      <c r="H6" s="321" t="s">
        <v>16</v>
      </c>
    </row>
    <row r="7" spans="1:8">
      <c r="A7" s="229"/>
      <c r="B7" s="47"/>
      <c r="C7" s="47"/>
      <c r="D7" s="47"/>
      <c r="E7" s="47"/>
      <c r="F7" s="47"/>
      <c r="G7" s="47"/>
      <c r="H7" s="321"/>
    </row>
    <row r="8" spans="1:8">
      <c r="H8" s="321"/>
    </row>
    <row r="9" spans="1:8" s="538" customFormat="1">
      <c r="A9" s="750" t="s">
        <v>255</v>
      </c>
      <c r="B9" s="748" t="s">
        <v>72</v>
      </c>
      <c r="C9" s="745" t="s">
        <v>279</v>
      </c>
      <c r="D9" s="746"/>
      <c r="E9" s="746"/>
      <c r="F9" s="747"/>
      <c r="G9" s="748" t="s">
        <v>81</v>
      </c>
      <c r="H9" s="303" t="s">
        <v>16</v>
      </c>
    </row>
    <row r="10" spans="1:8" s="538" customFormat="1" ht="25.5" customHeight="1">
      <c r="A10" s="751"/>
      <c r="B10" s="749"/>
      <c r="C10" s="53" t="s">
        <v>338</v>
      </c>
      <c r="D10" s="53" t="s">
        <v>284</v>
      </c>
      <c r="E10" s="53" t="s">
        <v>165</v>
      </c>
      <c r="F10" s="54" t="s">
        <v>340</v>
      </c>
      <c r="G10" s="749"/>
      <c r="H10" s="303" t="s">
        <v>16</v>
      </c>
    </row>
    <row r="11" spans="1:8" s="538" customFormat="1" ht="18.75" customHeight="1">
      <c r="A11" s="532" t="s">
        <v>278</v>
      </c>
      <c r="B11" s="115" t="s">
        <v>279</v>
      </c>
      <c r="C11" s="539">
        <v>12</v>
      </c>
      <c r="D11" s="540">
        <v>0</v>
      </c>
      <c r="E11" s="540">
        <v>6</v>
      </c>
      <c r="F11" s="541">
        <v>948</v>
      </c>
      <c r="G11" s="542">
        <f>+F11</f>
        <v>948</v>
      </c>
      <c r="H11" s="303" t="s">
        <v>16</v>
      </c>
    </row>
    <row r="12" spans="1:8" s="538" customFormat="1" ht="18.75" customHeight="1">
      <c r="A12" s="61" t="s">
        <v>328</v>
      </c>
      <c r="B12" s="52"/>
      <c r="C12" s="327">
        <f>SUM(C11:C11)</f>
        <v>12</v>
      </c>
      <c r="D12" s="328">
        <f>SUM(D11:D11)</f>
        <v>0</v>
      </c>
      <c r="E12" s="328">
        <f>SUM(E11:E11)</f>
        <v>6</v>
      </c>
      <c r="F12" s="57">
        <f>SUM(F11:F11)</f>
        <v>948</v>
      </c>
      <c r="G12" s="58">
        <f>SUM(G11:G11)</f>
        <v>948</v>
      </c>
      <c r="H12" s="303" t="s">
        <v>16</v>
      </c>
    </row>
    <row r="13" spans="1:8" s="538" customFormat="1" ht="6" customHeight="1">
      <c r="A13" s="59"/>
      <c r="B13" s="55"/>
      <c r="C13" s="56"/>
      <c r="D13" s="56"/>
      <c r="E13" s="56"/>
      <c r="F13" s="60"/>
      <c r="G13" s="60"/>
      <c r="H13" s="303" t="s">
        <v>16</v>
      </c>
    </row>
    <row r="14" spans="1:8" s="538" customFormat="1" ht="18.75" customHeight="1">
      <c r="A14" s="743" t="s">
        <v>33</v>
      </c>
      <c r="B14" s="748" t="s">
        <v>72</v>
      </c>
      <c r="C14" s="745" t="s">
        <v>279</v>
      </c>
      <c r="D14" s="746"/>
      <c r="E14" s="746"/>
      <c r="F14" s="747"/>
      <c r="G14" s="748" t="s">
        <v>312</v>
      </c>
      <c r="H14" s="303" t="s">
        <v>16</v>
      </c>
    </row>
    <row r="15" spans="1:8" s="538" customFormat="1" ht="25.5" customHeight="1">
      <c r="A15" s="744"/>
      <c r="B15" s="749"/>
      <c r="C15" s="53" t="s">
        <v>338</v>
      </c>
      <c r="D15" s="53" t="s">
        <v>284</v>
      </c>
      <c r="E15" s="53" t="s">
        <v>165</v>
      </c>
      <c r="F15" s="54" t="s">
        <v>340</v>
      </c>
      <c r="G15" s="749"/>
      <c r="H15" s="303" t="s">
        <v>16</v>
      </c>
    </row>
    <row r="16" spans="1:8" s="538" customFormat="1" ht="18.75" customHeight="1">
      <c r="A16" s="116" t="s">
        <v>355</v>
      </c>
      <c r="B16" s="543"/>
      <c r="C16" s="544"/>
      <c r="D16" s="545"/>
      <c r="E16" s="545"/>
      <c r="F16" s="546"/>
      <c r="G16" s="542">
        <f>+F16</f>
        <v>0</v>
      </c>
      <c r="H16" s="303" t="s">
        <v>16</v>
      </c>
    </row>
    <row r="17" spans="1:8" s="538" customFormat="1" ht="18.75" customHeight="1">
      <c r="A17" s="533" t="s">
        <v>312</v>
      </c>
      <c r="B17" s="547"/>
      <c r="C17" s="534">
        <f>SUM(C16:C16)</f>
        <v>0</v>
      </c>
      <c r="D17" s="535">
        <f>SUM(D16:D16)</f>
        <v>0</v>
      </c>
      <c r="E17" s="535">
        <f>SUM(E16:E16)</f>
        <v>0</v>
      </c>
      <c r="F17" s="536">
        <f>SUM(F16:F16)</f>
        <v>0</v>
      </c>
      <c r="G17" s="537">
        <f>SUM(G16:G16)</f>
        <v>0</v>
      </c>
      <c r="H17" s="303" t="s">
        <v>76</v>
      </c>
    </row>
    <row r="18" spans="1:8" s="538" customFormat="1" ht="6" customHeight="1">
      <c r="A18" s="59"/>
      <c r="B18" s="55"/>
      <c r="C18" s="56"/>
      <c r="D18" s="56"/>
      <c r="E18" s="56"/>
      <c r="F18" s="60"/>
      <c r="G18" s="60"/>
      <c r="H18" s="303"/>
    </row>
    <row r="19" spans="1:8" ht="18.75" customHeight="1">
      <c r="A19" s="230"/>
      <c r="B19" s="160"/>
      <c r="C19" s="160"/>
      <c r="D19" s="160"/>
      <c r="E19" s="160"/>
      <c r="F19" s="160"/>
      <c r="G19" s="160"/>
      <c r="H19" s="321"/>
    </row>
    <row r="20" spans="1:8" ht="18.75" customHeight="1">
      <c r="H20" s="321"/>
    </row>
    <row r="21" spans="1:8">
      <c r="A21" s="256"/>
      <c r="B21" s="256"/>
      <c r="C21" s="256"/>
      <c r="D21" s="256"/>
      <c r="E21" s="256"/>
      <c r="F21" s="256"/>
    </row>
  </sheetData>
  <mergeCells count="12">
    <mergeCell ref="C9:F9"/>
    <mergeCell ref="B14:B15"/>
    <mergeCell ref="A1:G1"/>
    <mergeCell ref="A4:G4"/>
    <mergeCell ref="A5:G5"/>
    <mergeCell ref="A6:G6"/>
    <mergeCell ref="A14:A15"/>
    <mergeCell ref="C14:F14"/>
    <mergeCell ref="G9:G10"/>
    <mergeCell ref="G14:G15"/>
    <mergeCell ref="A9:A10"/>
    <mergeCell ref="B9:B10"/>
  </mergeCells>
  <phoneticPr fontId="26" type="noConversion"/>
  <printOptions horizontalCentered="1"/>
  <pageMargins left="0.75" right="0.75" top="1" bottom="1" header="0.5" footer="0.5"/>
  <pageSetup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84"/>
  <sheetViews>
    <sheetView topLeftCell="A19" zoomScale="75" zoomScaleNormal="75" zoomScaleSheetLayoutView="75" workbookViewId="0">
      <selection activeCell="N2" sqref="N2:N28"/>
    </sheetView>
  </sheetViews>
  <sheetFormatPr defaultColWidth="7.21875" defaultRowHeight="12.75"/>
  <cols>
    <col min="1" max="1" width="49.5546875" style="44" customWidth="1"/>
    <col min="2" max="2" width="1.21875" style="44" customWidth="1"/>
    <col min="3" max="3" width="10.77734375" style="44" customWidth="1"/>
    <col min="4" max="4" width="11" style="44" customWidth="1"/>
    <col min="5" max="5" width="1.21875" style="44" customWidth="1"/>
    <col min="6" max="7" width="11.21875" style="44" customWidth="1"/>
    <col min="8" max="8" width="1.21875" style="44" customWidth="1"/>
    <col min="9" max="9" width="7.21875" style="44" customWidth="1"/>
    <col min="10" max="10" width="9.77734375" style="44" customWidth="1"/>
    <col min="11" max="13" width="6.77734375" style="44" customWidth="1"/>
    <col min="14" max="14" width="7.21875" style="44" customWidth="1"/>
    <col min="15" max="15" width="6.33203125" style="44" customWidth="1"/>
    <col min="16" max="16" width="9.109375" style="44" customWidth="1"/>
    <col min="17" max="17" width="1.88671875" style="44" customWidth="1"/>
    <col min="18" max="16384" width="7.21875" style="44"/>
  </cols>
  <sheetData>
    <row r="1" spans="1:20" ht="20.25">
      <c r="A1" s="752" t="s">
        <v>86</v>
      </c>
      <c r="B1" s="753"/>
      <c r="C1" s="753"/>
      <c r="D1" s="753"/>
      <c r="E1" s="753"/>
      <c r="F1" s="753"/>
      <c r="G1" s="753"/>
      <c r="H1" s="753"/>
      <c r="I1" s="753"/>
      <c r="J1" s="753"/>
      <c r="K1" s="753"/>
      <c r="L1" s="753"/>
      <c r="M1" s="753"/>
      <c r="N1" s="753"/>
      <c r="O1" s="753"/>
      <c r="P1" s="753"/>
      <c r="Q1" s="300" t="s">
        <v>16</v>
      </c>
      <c r="R1" s="302"/>
      <c r="S1" s="302"/>
    </row>
    <row r="2" spans="1:20" ht="19.149999999999999" customHeight="1">
      <c r="A2" s="48"/>
      <c r="Q2" s="300" t="s">
        <v>16</v>
      </c>
      <c r="T2" s="300"/>
    </row>
    <row r="3" spans="1:20" ht="15.75">
      <c r="A3" s="754" t="s">
        <v>32</v>
      </c>
      <c r="B3" s="645"/>
      <c r="C3" s="645"/>
      <c r="D3" s="645"/>
      <c r="E3" s="645"/>
      <c r="F3" s="645"/>
      <c r="G3" s="645"/>
      <c r="H3" s="645"/>
      <c r="I3" s="645"/>
      <c r="J3" s="645"/>
      <c r="K3" s="645"/>
      <c r="L3" s="645"/>
      <c r="M3" s="645"/>
      <c r="N3" s="645"/>
      <c r="O3" s="645"/>
      <c r="P3" s="645"/>
      <c r="Q3" s="300" t="s">
        <v>16</v>
      </c>
      <c r="R3" s="240"/>
      <c r="S3" s="240"/>
      <c r="T3" s="300"/>
    </row>
    <row r="4" spans="1:20" ht="15.75">
      <c r="A4" s="755" t="str">
        <f>+'B. Summary of Requirements '!A64</f>
        <v>Bureau of Alcohol, Tobacco, Firearms and Explosives</v>
      </c>
      <c r="B4" s="645"/>
      <c r="C4" s="645"/>
      <c r="D4" s="645"/>
      <c r="E4" s="645"/>
      <c r="F4" s="645"/>
      <c r="G4" s="645"/>
      <c r="H4" s="645"/>
      <c r="I4" s="645"/>
      <c r="J4" s="645"/>
      <c r="K4" s="645"/>
      <c r="L4" s="645"/>
      <c r="M4" s="645"/>
      <c r="N4" s="645"/>
      <c r="O4" s="645"/>
      <c r="P4" s="645"/>
      <c r="Q4" s="300" t="s">
        <v>16</v>
      </c>
      <c r="R4" s="231"/>
      <c r="S4" s="231"/>
    </row>
    <row r="5" spans="1:20" ht="15">
      <c r="A5" s="756" t="s">
        <v>309</v>
      </c>
      <c r="B5" s="645"/>
      <c r="C5" s="645"/>
      <c r="D5" s="645"/>
      <c r="E5" s="645"/>
      <c r="F5" s="645"/>
      <c r="G5" s="645"/>
      <c r="H5" s="645"/>
      <c r="I5" s="645"/>
      <c r="J5" s="645"/>
      <c r="K5" s="645"/>
      <c r="L5" s="645"/>
      <c r="M5" s="645"/>
      <c r="N5" s="645"/>
      <c r="O5" s="645"/>
      <c r="P5" s="645"/>
      <c r="Q5" s="300" t="s">
        <v>16</v>
      </c>
      <c r="R5" s="240"/>
      <c r="S5" s="240"/>
      <c r="T5" s="300"/>
    </row>
    <row r="6" spans="1:20">
      <c r="Q6" s="300" t="s">
        <v>16</v>
      </c>
      <c r="T6" s="300"/>
    </row>
    <row r="7" spans="1:20" ht="13.5" thickBot="1">
      <c r="Q7" s="300" t="s">
        <v>16</v>
      </c>
      <c r="T7" s="300"/>
    </row>
    <row r="8" spans="1:20" ht="37.5" customHeight="1">
      <c r="A8" s="254"/>
      <c r="B8" s="62"/>
      <c r="C8" s="771" t="str">
        <f>+'B. Summary of Requirements '!H72</f>
        <v>FY 2007 Appropriation Enacted w/Rescissions and Supplementals</v>
      </c>
      <c r="D8" s="768"/>
      <c r="E8" s="301"/>
      <c r="F8" s="771" t="str">
        <f>+'B. Summary of Requirements '!K72</f>
        <v>FY 2008 Enacted</v>
      </c>
      <c r="G8" s="768"/>
      <c r="H8" s="301"/>
      <c r="I8" s="767" t="str">
        <f>+'B. Summary of Requirements '!Q72</f>
        <v>FY 2009 Current Services</v>
      </c>
      <c r="J8" s="768"/>
      <c r="K8" s="757" t="s">
        <v>356</v>
      </c>
      <c r="L8" s="758"/>
      <c r="M8" s="758"/>
      <c r="N8" s="759"/>
      <c r="O8" s="767" t="str">
        <f>+'B. Summary of Requirements '!AA72</f>
        <v>FY 2009 Request</v>
      </c>
      <c r="P8" s="768"/>
      <c r="Q8" s="300" t="s">
        <v>16</v>
      </c>
      <c r="R8" s="270"/>
      <c r="S8" s="271"/>
      <c r="T8" s="300"/>
    </row>
    <row r="9" spans="1:20" ht="14.25" customHeight="1">
      <c r="A9" s="62"/>
      <c r="B9" s="62"/>
      <c r="C9" s="772"/>
      <c r="D9" s="773"/>
      <c r="E9" s="301"/>
      <c r="F9" s="769"/>
      <c r="G9" s="770"/>
      <c r="H9" s="301"/>
      <c r="I9" s="769"/>
      <c r="J9" s="770"/>
      <c r="K9" s="762" t="s">
        <v>344</v>
      </c>
      <c r="L9" s="763"/>
      <c r="M9" s="760" t="s">
        <v>347</v>
      </c>
      <c r="N9" s="761"/>
      <c r="O9" s="769"/>
      <c r="P9" s="770"/>
      <c r="Q9" s="300" t="s">
        <v>16</v>
      </c>
      <c r="R9" s="271"/>
      <c r="S9" s="271"/>
      <c r="T9" s="300"/>
    </row>
    <row r="10" spans="1:20" ht="51">
      <c r="A10" s="602"/>
      <c r="B10" s="62"/>
      <c r="C10" s="282" t="s">
        <v>64</v>
      </c>
      <c r="D10" s="283" t="s">
        <v>65</v>
      </c>
      <c r="E10" s="173"/>
      <c r="F10" s="282" t="s">
        <v>64</v>
      </c>
      <c r="G10" s="283" t="s">
        <v>65</v>
      </c>
      <c r="H10" s="173"/>
      <c r="I10" s="282" t="s">
        <v>64</v>
      </c>
      <c r="J10" s="283" t="s">
        <v>65</v>
      </c>
      <c r="K10" s="282" t="s">
        <v>64</v>
      </c>
      <c r="L10" s="283" t="s">
        <v>65</v>
      </c>
      <c r="M10" s="282" t="s">
        <v>64</v>
      </c>
      <c r="N10" s="283" t="s">
        <v>65</v>
      </c>
      <c r="O10" s="282" t="s">
        <v>64</v>
      </c>
      <c r="P10" s="283" t="s">
        <v>65</v>
      </c>
      <c r="Q10" s="300" t="s">
        <v>16</v>
      </c>
      <c r="R10" s="272"/>
      <c r="S10" s="272"/>
      <c r="T10" s="300"/>
    </row>
    <row r="11" spans="1:20">
      <c r="A11" s="284"/>
      <c r="B11" s="62"/>
      <c r="C11" s="334"/>
      <c r="D11" s="335"/>
      <c r="E11" s="329"/>
      <c r="F11" s="334"/>
      <c r="G11" s="335"/>
      <c r="H11" s="329"/>
      <c r="I11" s="334"/>
      <c r="J11" s="335"/>
      <c r="K11" s="334"/>
      <c r="L11" s="337"/>
      <c r="M11" s="427"/>
      <c r="N11" s="335"/>
      <c r="O11" s="334"/>
      <c r="P11" s="335"/>
      <c r="Q11" s="300" t="s">
        <v>16</v>
      </c>
      <c r="R11" s="260"/>
      <c r="S11" s="260"/>
      <c r="T11" s="300"/>
    </row>
    <row r="12" spans="1:20">
      <c r="A12" s="66" t="s">
        <v>41</v>
      </c>
      <c r="B12" s="62"/>
      <c r="C12" s="334"/>
      <c r="D12" s="426"/>
      <c r="E12" s="329"/>
      <c r="F12" s="334"/>
      <c r="G12" s="426"/>
      <c r="H12" s="329"/>
      <c r="I12" s="334"/>
      <c r="J12" s="426"/>
      <c r="K12" s="334"/>
      <c r="L12" s="337"/>
      <c r="M12" s="334"/>
      <c r="N12" s="426"/>
      <c r="O12" s="334"/>
      <c r="P12" s="426"/>
      <c r="Q12" s="300" t="s">
        <v>16</v>
      </c>
      <c r="R12" s="261"/>
      <c r="S12" s="273"/>
      <c r="T12" s="300"/>
    </row>
    <row r="13" spans="1:20">
      <c r="A13" s="285" t="s">
        <v>124</v>
      </c>
      <c r="B13" s="62"/>
      <c r="C13" s="334"/>
      <c r="D13" s="426"/>
      <c r="E13" s="329"/>
      <c r="F13" s="334"/>
      <c r="G13" s="426"/>
      <c r="H13" s="329"/>
      <c r="I13" s="334"/>
      <c r="J13" s="426"/>
      <c r="K13" s="334"/>
      <c r="L13" s="337"/>
      <c r="M13" s="334"/>
      <c r="N13" s="426"/>
      <c r="O13" s="334">
        <f t="shared" ref="O13:P16" si="0">+I13+K13+M13</f>
        <v>0</v>
      </c>
      <c r="P13" s="335">
        <f t="shared" si="0"/>
        <v>0</v>
      </c>
      <c r="Q13" s="300" t="s">
        <v>16</v>
      </c>
      <c r="R13" s="261"/>
      <c r="S13" s="273"/>
      <c r="T13" s="300"/>
    </row>
    <row r="14" spans="1:20" ht="25.5">
      <c r="A14" s="286" t="s">
        <v>125</v>
      </c>
      <c r="B14" s="62"/>
      <c r="C14" s="334">
        <v>2043</v>
      </c>
      <c r="D14" s="426">
        <v>395239</v>
      </c>
      <c r="E14" s="329"/>
      <c r="F14" s="334">
        <v>1974</v>
      </c>
      <c r="G14" s="426">
        <v>393639</v>
      </c>
      <c r="H14" s="329"/>
      <c r="I14" s="334">
        <v>1996</v>
      </c>
      <c r="J14" s="426">
        <v>410747</v>
      </c>
      <c r="K14" s="334"/>
      <c r="L14" s="337"/>
      <c r="M14" s="334"/>
      <c r="N14" s="426"/>
      <c r="O14" s="334">
        <f t="shared" si="0"/>
        <v>1996</v>
      </c>
      <c r="P14" s="335">
        <f t="shared" si="0"/>
        <v>410747</v>
      </c>
      <c r="Q14" s="300" t="s">
        <v>16</v>
      </c>
      <c r="R14" s="261"/>
      <c r="S14" s="273"/>
      <c r="T14" s="300"/>
    </row>
    <row r="15" spans="1:20" ht="25.5">
      <c r="A15" s="286" t="s">
        <v>70</v>
      </c>
      <c r="B15" s="62"/>
      <c r="C15" s="334"/>
      <c r="D15" s="426"/>
      <c r="E15" s="329"/>
      <c r="F15" s="334"/>
      <c r="G15" s="426"/>
      <c r="H15" s="329"/>
      <c r="I15" s="334"/>
      <c r="J15" s="426"/>
      <c r="K15" s="334"/>
      <c r="L15" s="337"/>
      <c r="M15" s="334"/>
      <c r="N15" s="426"/>
      <c r="O15" s="334">
        <f t="shared" si="0"/>
        <v>0</v>
      </c>
      <c r="P15" s="335">
        <f t="shared" si="0"/>
        <v>0</v>
      </c>
      <c r="Q15" s="300" t="s">
        <v>16</v>
      </c>
      <c r="R15" s="261"/>
      <c r="S15" s="273"/>
      <c r="T15" s="300"/>
    </row>
    <row r="16" spans="1:20" ht="13.5" customHeight="1">
      <c r="A16" s="285" t="s">
        <v>126</v>
      </c>
      <c r="B16" s="63"/>
      <c r="C16" s="340"/>
      <c r="D16" s="341"/>
      <c r="E16" s="330"/>
      <c r="F16" s="340"/>
      <c r="G16" s="341"/>
      <c r="H16" s="331"/>
      <c r="I16" s="340"/>
      <c r="J16" s="341"/>
      <c r="K16" s="340"/>
      <c r="L16" s="344"/>
      <c r="M16" s="340"/>
      <c r="N16" s="341"/>
      <c r="O16" s="340">
        <f t="shared" si="0"/>
        <v>0</v>
      </c>
      <c r="P16" s="341">
        <f t="shared" si="0"/>
        <v>0</v>
      </c>
      <c r="Q16" s="300" t="s">
        <v>16</v>
      </c>
      <c r="R16" s="265"/>
      <c r="S16" s="265"/>
      <c r="T16" s="300"/>
    </row>
    <row r="17" spans="1:20" s="45" customFormat="1">
      <c r="A17" s="77" t="s">
        <v>42</v>
      </c>
      <c r="B17" s="66"/>
      <c r="C17" s="346">
        <f>SUM(C13:C16)</f>
        <v>2043</v>
      </c>
      <c r="D17" s="347">
        <f>SUM(D13:D16)</f>
        <v>395239</v>
      </c>
      <c r="E17" s="332"/>
      <c r="F17" s="346">
        <f>SUM(F13:F16)</f>
        <v>1974</v>
      </c>
      <c r="G17" s="347">
        <f>SUM(G13:G16)</f>
        <v>393639</v>
      </c>
      <c r="H17" s="333"/>
      <c r="I17" s="346">
        <f t="shared" ref="I17:P17" si="1">SUM(I13:I16)</f>
        <v>1996</v>
      </c>
      <c r="J17" s="347">
        <f t="shared" si="1"/>
        <v>410747</v>
      </c>
      <c r="K17" s="346">
        <f t="shared" si="1"/>
        <v>0</v>
      </c>
      <c r="L17" s="347">
        <f t="shared" si="1"/>
        <v>0</v>
      </c>
      <c r="M17" s="346">
        <f t="shared" si="1"/>
        <v>0</v>
      </c>
      <c r="N17" s="347">
        <f t="shared" si="1"/>
        <v>0</v>
      </c>
      <c r="O17" s="346">
        <f t="shared" si="1"/>
        <v>1996</v>
      </c>
      <c r="P17" s="347">
        <f t="shared" si="1"/>
        <v>410747</v>
      </c>
      <c r="Q17" s="300" t="s">
        <v>16</v>
      </c>
      <c r="R17" s="274"/>
      <c r="S17" s="274"/>
      <c r="T17" s="300"/>
    </row>
    <row r="18" spans="1:20">
      <c r="A18" s="63"/>
      <c r="B18" s="62"/>
      <c r="C18" s="334"/>
      <c r="D18" s="335"/>
      <c r="E18" s="304"/>
      <c r="F18" s="334"/>
      <c r="G18" s="335"/>
      <c r="H18" s="304"/>
      <c r="I18" s="334"/>
      <c r="J18" s="335"/>
      <c r="K18" s="334"/>
      <c r="L18" s="337"/>
      <c r="M18" s="334"/>
      <c r="N18" s="335"/>
      <c r="O18" s="334"/>
      <c r="P18" s="335"/>
      <c r="Q18" s="300" t="s">
        <v>16</v>
      </c>
      <c r="R18" s="260"/>
      <c r="S18" s="260"/>
      <c r="T18" s="300"/>
    </row>
    <row r="19" spans="1:20" ht="25.5">
      <c r="A19" s="76" t="s">
        <v>110</v>
      </c>
      <c r="B19" s="62"/>
      <c r="C19" s="334"/>
      <c r="D19" s="335"/>
      <c r="E19" s="336"/>
      <c r="F19" s="334"/>
      <c r="G19" s="335"/>
      <c r="H19" s="336"/>
      <c r="I19" s="334"/>
      <c r="J19" s="335"/>
      <c r="K19" s="334"/>
      <c r="L19" s="337"/>
      <c r="M19" s="334"/>
      <c r="N19" s="335"/>
      <c r="O19" s="338"/>
      <c r="P19" s="339"/>
      <c r="Q19" s="300" t="s">
        <v>16</v>
      </c>
      <c r="R19" s="260"/>
      <c r="S19" s="260"/>
      <c r="T19" s="300"/>
    </row>
    <row r="20" spans="1:20" ht="25.5">
      <c r="A20" s="286" t="s">
        <v>127</v>
      </c>
      <c r="B20" s="62"/>
      <c r="C20" s="334">
        <v>3065</v>
      </c>
      <c r="D20" s="335">
        <v>592858</v>
      </c>
      <c r="E20" s="336"/>
      <c r="F20" s="334">
        <v>2961</v>
      </c>
      <c r="G20" s="335">
        <v>590458</v>
      </c>
      <c r="H20" s="336"/>
      <c r="I20" s="334">
        <v>2995</v>
      </c>
      <c r="J20" s="335">
        <v>616119</v>
      </c>
      <c r="K20" s="334">
        <v>6</v>
      </c>
      <c r="L20" s="337">
        <v>948</v>
      </c>
      <c r="M20" s="334"/>
      <c r="N20" s="335"/>
      <c r="O20" s="334">
        <f t="shared" ref="O20:P27" si="2">+I20+K20+M20</f>
        <v>3001</v>
      </c>
      <c r="P20" s="335">
        <f t="shared" si="2"/>
        <v>617067</v>
      </c>
      <c r="Q20" s="300" t="s">
        <v>16</v>
      </c>
      <c r="R20" s="260"/>
      <c r="S20" s="260"/>
      <c r="T20" s="300"/>
    </row>
    <row r="21" spans="1:20">
      <c r="A21" s="285" t="s">
        <v>128</v>
      </c>
      <c r="B21" s="62"/>
      <c r="C21" s="334"/>
      <c r="D21" s="335"/>
      <c r="E21" s="336"/>
      <c r="F21" s="334"/>
      <c r="G21" s="335"/>
      <c r="H21" s="336"/>
      <c r="I21" s="334"/>
      <c r="J21" s="335"/>
      <c r="K21" s="334"/>
      <c r="L21" s="337"/>
      <c r="M21" s="334"/>
      <c r="N21" s="335"/>
      <c r="O21" s="334">
        <f t="shared" si="2"/>
        <v>0</v>
      </c>
      <c r="P21" s="335">
        <f t="shared" si="2"/>
        <v>0</v>
      </c>
      <c r="Q21" s="300" t="s">
        <v>16</v>
      </c>
      <c r="R21" s="260"/>
      <c r="S21" s="260"/>
      <c r="T21" s="300"/>
    </row>
    <row r="22" spans="1:20">
      <c r="A22" s="285" t="s">
        <v>129</v>
      </c>
      <c r="B22" s="62"/>
      <c r="C22" s="334"/>
      <c r="D22" s="335"/>
      <c r="E22" s="336"/>
      <c r="F22" s="334"/>
      <c r="G22" s="335"/>
      <c r="H22" s="336"/>
      <c r="I22" s="334"/>
      <c r="J22" s="335"/>
      <c r="K22" s="334"/>
      <c r="L22" s="337"/>
      <c r="M22" s="334"/>
      <c r="N22" s="335"/>
      <c r="O22" s="334">
        <f t="shared" si="2"/>
        <v>0</v>
      </c>
      <c r="P22" s="335">
        <f t="shared" si="2"/>
        <v>0</v>
      </c>
      <c r="Q22" s="300" t="s">
        <v>16</v>
      </c>
      <c r="R22" s="260"/>
      <c r="S22" s="260"/>
      <c r="T22" s="300"/>
    </row>
    <row r="23" spans="1:20">
      <c r="A23" s="285" t="s">
        <v>130</v>
      </c>
      <c r="B23" s="62"/>
      <c r="C23" s="334"/>
      <c r="D23" s="335"/>
      <c r="E23" s="336"/>
      <c r="F23" s="334"/>
      <c r="G23" s="335"/>
      <c r="H23" s="336"/>
      <c r="I23" s="334"/>
      <c r="J23" s="335"/>
      <c r="K23" s="334"/>
      <c r="L23" s="337"/>
      <c r="M23" s="334"/>
      <c r="N23" s="335"/>
      <c r="O23" s="334">
        <f t="shared" si="2"/>
        <v>0</v>
      </c>
      <c r="P23" s="335">
        <f t="shared" si="2"/>
        <v>0</v>
      </c>
      <c r="Q23" s="300" t="s">
        <v>16</v>
      </c>
      <c r="R23" s="260"/>
      <c r="S23" s="260"/>
      <c r="T23" s="300"/>
    </row>
    <row r="24" spans="1:20" ht="25.5">
      <c r="A24" s="286" t="s">
        <v>131</v>
      </c>
      <c r="B24" s="62"/>
      <c r="C24" s="334"/>
      <c r="D24" s="335"/>
      <c r="E24" s="336"/>
      <c r="F24" s="334"/>
      <c r="G24" s="335"/>
      <c r="H24" s="336"/>
      <c r="I24" s="334"/>
      <c r="J24" s="335"/>
      <c r="K24" s="334"/>
      <c r="L24" s="337"/>
      <c r="M24" s="334"/>
      <c r="N24" s="335"/>
      <c r="O24" s="334">
        <f t="shared" si="2"/>
        <v>0</v>
      </c>
      <c r="P24" s="335">
        <f t="shared" si="2"/>
        <v>0</v>
      </c>
      <c r="Q24" s="300" t="s">
        <v>16</v>
      </c>
      <c r="R24" s="260"/>
      <c r="S24" s="260"/>
      <c r="T24" s="300"/>
    </row>
    <row r="25" spans="1:20">
      <c r="A25" s="285" t="s">
        <v>132</v>
      </c>
      <c r="B25" s="62"/>
      <c r="C25" s="334"/>
      <c r="D25" s="335"/>
      <c r="E25" s="336"/>
      <c r="F25" s="334"/>
      <c r="G25" s="335"/>
      <c r="H25" s="336"/>
      <c r="I25" s="334"/>
      <c r="J25" s="335"/>
      <c r="K25" s="334"/>
      <c r="L25" s="337"/>
      <c r="M25" s="334"/>
      <c r="N25" s="335"/>
      <c r="O25" s="334">
        <f t="shared" si="2"/>
        <v>0</v>
      </c>
      <c r="P25" s="335">
        <f t="shared" si="2"/>
        <v>0</v>
      </c>
      <c r="Q25" s="300" t="s">
        <v>16</v>
      </c>
      <c r="R25" s="260"/>
      <c r="S25" s="260"/>
      <c r="T25" s="300"/>
    </row>
    <row r="26" spans="1:20" ht="25.5">
      <c r="A26" s="286" t="s">
        <v>133</v>
      </c>
      <c r="B26" s="62"/>
      <c r="C26" s="334"/>
      <c r="D26" s="335"/>
      <c r="E26" s="336"/>
      <c r="F26" s="334"/>
      <c r="G26" s="335"/>
      <c r="H26" s="336"/>
      <c r="I26" s="334"/>
      <c r="J26" s="335"/>
      <c r="K26" s="334"/>
      <c r="L26" s="337"/>
      <c r="M26" s="334"/>
      <c r="N26" s="335"/>
      <c r="O26" s="334">
        <f t="shared" si="2"/>
        <v>0</v>
      </c>
      <c r="P26" s="335">
        <f t="shared" si="2"/>
        <v>0</v>
      </c>
      <c r="Q26" s="300" t="s">
        <v>16</v>
      </c>
      <c r="R26" s="260"/>
      <c r="S26" s="260"/>
      <c r="T26" s="300"/>
    </row>
    <row r="27" spans="1:20" ht="27.75" customHeight="1">
      <c r="A27" s="286" t="s">
        <v>134</v>
      </c>
      <c r="B27" s="63"/>
      <c r="C27" s="340"/>
      <c r="D27" s="341"/>
      <c r="E27" s="342"/>
      <c r="F27" s="340"/>
      <c r="G27" s="341"/>
      <c r="H27" s="343"/>
      <c r="I27" s="340"/>
      <c r="J27" s="341"/>
      <c r="K27" s="340"/>
      <c r="L27" s="344"/>
      <c r="M27" s="340"/>
      <c r="N27" s="341"/>
      <c r="O27" s="334">
        <f t="shared" si="2"/>
        <v>0</v>
      </c>
      <c r="P27" s="345">
        <f t="shared" si="2"/>
        <v>0</v>
      </c>
      <c r="Q27" s="300" t="s">
        <v>16</v>
      </c>
      <c r="R27" s="265"/>
      <c r="S27" s="265"/>
      <c r="T27" s="300"/>
    </row>
    <row r="28" spans="1:20">
      <c r="A28" s="77" t="s">
        <v>51</v>
      </c>
      <c r="B28" s="66"/>
      <c r="C28" s="346">
        <f>SUM(C20:C27)</f>
        <v>3065</v>
      </c>
      <c r="D28" s="347">
        <f>SUM(D20:D27)</f>
        <v>592858</v>
      </c>
      <c r="E28" s="348"/>
      <c r="F28" s="346">
        <f>SUM(F20:F27)</f>
        <v>2961</v>
      </c>
      <c r="G28" s="347">
        <f>SUM(G20:G27)</f>
        <v>590458</v>
      </c>
      <c r="H28" s="349"/>
      <c r="I28" s="346">
        <f t="shared" ref="I28:P28" si="3">SUM(I20:I27)</f>
        <v>2995</v>
      </c>
      <c r="J28" s="347">
        <f t="shared" si="3"/>
        <v>616119</v>
      </c>
      <c r="K28" s="350">
        <f t="shared" si="3"/>
        <v>6</v>
      </c>
      <c r="L28" s="351">
        <f t="shared" si="3"/>
        <v>948</v>
      </c>
      <c r="M28" s="346">
        <f t="shared" si="3"/>
        <v>0</v>
      </c>
      <c r="N28" s="347">
        <f t="shared" si="3"/>
        <v>0</v>
      </c>
      <c r="O28" s="350">
        <f t="shared" si="3"/>
        <v>3001</v>
      </c>
      <c r="P28" s="347">
        <f t="shared" si="3"/>
        <v>617067</v>
      </c>
      <c r="Q28" s="300" t="s">
        <v>16</v>
      </c>
      <c r="R28" s="274"/>
      <c r="S28" s="274"/>
      <c r="T28" s="300"/>
    </row>
    <row r="29" spans="1:20">
      <c r="A29" s="63"/>
      <c r="B29" s="62"/>
      <c r="C29" s="334"/>
      <c r="D29" s="335"/>
      <c r="E29" s="62"/>
      <c r="F29" s="334"/>
      <c r="G29" s="335"/>
      <c r="H29" s="62"/>
      <c r="I29" s="334"/>
      <c r="J29" s="335"/>
      <c r="K29" s="334"/>
      <c r="L29" s="337"/>
      <c r="M29" s="334"/>
      <c r="N29" s="335"/>
      <c r="O29" s="334"/>
      <c r="P29" s="335"/>
      <c r="Q29" s="300" t="s">
        <v>16</v>
      </c>
      <c r="R29" s="260"/>
      <c r="S29" s="260"/>
      <c r="T29" s="300"/>
    </row>
    <row r="30" spans="1:20" ht="25.5">
      <c r="A30" s="76" t="s">
        <v>123</v>
      </c>
      <c r="B30" s="62"/>
      <c r="C30" s="334"/>
      <c r="D30" s="335"/>
      <c r="E30" s="329"/>
      <c r="F30" s="334"/>
      <c r="G30" s="335"/>
      <c r="H30" s="329"/>
      <c r="I30" s="334"/>
      <c r="J30" s="335"/>
      <c r="K30" s="334"/>
      <c r="L30" s="337"/>
      <c r="M30" s="334"/>
      <c r="N30" s="335"/>
      <c r="O30" s="334"/>
      <c r="P30" s="335"/>
      <c r="Q30" s="300" t="s">
        <v>16</v>
      </c>
      <c r="R30" s="260"/>
      <c r="S30" s="260"/>
      <c r="T30" s="300"/>
    </row>
    <row r="31" spans="1:20" ht="38.25">
      <c r="A31" s="286" t="s">
        <v>135</v>
      </c>
      <c r="B31" s="62"/>
      <c r="C31" s="334"/>
      <c r="D31" s="335"/>
      <c r="E31" s="329"/>
      <c r="F31" s="334"/>
      <c r="G31" s="335"/>
      <c r="H31" s="329"/>
      <c r="I31" s="334"/>
      <c r="J31" s="335"/>
      <c r="K31" s="334"/>
      <c r="L31" s="337"/>
      <c r="M31" s="334"/>
      <c r="N31" s="335"/>
      <c r="O31" s="334">
        <f t="shared" ref="O31:P37" si="4">+I31+K31+M31</f>
        <v>0</v>
      </c>
      <c r="P31" s="335">
        <f t="shared" si="4"/>
        <v>0</v>
      </c>
      <c r="Q31" s="300" t="s">
        <v>16</v>
      </c>
      <c r="R31" s="260"/>
      <c r="S31" s="260"/>
      <c r="T31" s="300"/>
    </row>
    <row r="32" spans="1:20">
      <c r="A32" s="285" t="s">
        <v>136</v>
      </c>
      <c r="B32" s="62"/>
      <c r="C32" s="334"/>
      <c r="D32" s="335"/>
      <c r="E32" s="329"/>
      <c r="F32" s="334"/>
      <c r="G32" s="335"/>
      <c r="H32" s="329"/>
      <c r="I32" s="334"/>
      <c r="J32" s="335"/>
      <c r="K32" s="334"/>
      <c r="L32" s="337"/>
      <c r="M32" s="334"/>
      <c r="N32" s="335"/>
      <c r="O32" s="334">
        <f t="shared" si="4"/>
        <v>0</v>
      </c>
      <c r="P32" s="335">
        <f t="shared" si="4"/>
        <v>0</v>
      </c>
      <c r="Q32" s="300" t="s">
        <v>16</v>
      </c>
      <c r="R32" s="260"/>
      <c r="S32" s="260"/>
      <c r="T32" s="300"/>
    </row>
    <row r="33" spans="1:20" ht="38.25">
      <c r="A33" s="286" t="s">
        <v>241</v>
      </c>
      <c r="B33" s="62"/>
      <c r="C33" s="334"/>
      <c r="D33" s="335"/>
      <c r="E33" s="329"/>
      <c r="F33" s="334"/>
      <c r="G33" s="335"/>
      <c r="H33" s="329"/>
      <c r="I33" s="334"/>
      <c r="J33" s="335"/>
      <c r="K33" s="334"/>
      <c r="L33" s="337"/>
      <c r="M33" s="334"/>
      <c r="N33" s="335"/>
      <c r="O33" s="334">
        <f t="shared" si="4"/>
        <v>0</v>
      </c>
      <c r="P33" s="335">
        <f t="shared" si="4"/>
        <v>0</v>
      </c>
      <c r="Q33" s="300" t="s">
        <v>16</v>
      </c>
      <c r="R33" s="260"/>
      <c r="S33" s="260"/>
      <c r="T33" s="300"/>
    </row>
    <row r="34" spans="1:20" ht="38.25">
      <c r="A34" s="286" t="s">
        <v>138</v>
      </c>
      <c r="B34" s="62"/>
      <c r="C34" s="334"/>
      <c r="D34" s="335"/>
      <c r="E34" s="329"/>
      <c r="F34" s="334"/>
      <c r="G34" s="335"/>
      <c r="H34" s="329"/>
      <c r="I34" s="334"/>
      <c r="J34" s="335"/>
      <c r="K34" s="334"/>
      <c r="L34" s="337"/>
      <c r="M34" s="334"/>
      <c r="N34" s="335"/>
      <c r="O34" s="334">
        <f t="shared" si="4"/>
        <v>0</v>
      </c>
      <c r="P34" s="335">
        <f t="shared" si="4"/>
        <v>0</v>
      </c>
      <c r="Q34" s="300" t="s">
        <v>16</v>
      </c>
      <c r="R34" s="260"/>
      <c r="S34" s="260"/>
      <c r="T34" s="300"/>
    </row>
    <row r="35" spans="1:20" ht="25.5">
      <c r="A35" s="286" t="s">
        <v>139</v>
      </c>
      <c r="B35" s="62"/>
      <c r="C35" s="334"/>
      <c r="D35" s="335"/>
      <c r="E35" s="329"/>
      <c r="F35" s="334"/>
      <c r="G35" s="335"/>
      <c r="H35" s="329"/>
      <c r="I35" s="334"/>
      <c r="J35" s="335"/>
      <c r="K35" s="334"/>
      <c r="L35" s="337"/>
      <c r="M35" s="334"/>
      <c r="N35" s="335"/>
      <c r="O35" s="334">
        <f t="shared" si="4"/>
        <v>0</v>
      </c>
      <c r="P35" s="335">
        <f t="shared" si="4"/>
        <v>0</v>
      </c>
      <c r="Q35" s="300" t="s">
        <v>16</v>
      </c>
      <c r="R35" s="260"/>
      <c r="S35" s="260"/>
      <c r="T35" s="300"/>
    </row>
    <row r="36" spans="1:20" ht="25.5">
      <c r="A36" s="286" t="s">
        <v>242</v>
      </c>
      <c r="B36" s="62"/>
      <c r="C36" s="334"/>
      <c r="D36" s="335"/>
      <c r="E36" s="329"/>
      <c r="F36" s="334"/>
      <c r="G36" s="335"/>
      <c r="H36" s="329"/>
      <c r="I36" s="334"/>
      <c r="J36" s="335"/>
      <c r="K36" s="334"/>
      <c r="L36" s="337"/>
      <c r="M36" s="334"/>
      <c r="N36" s="335"/>
      <c r="O36" s="334">
        <f t="shared" si="4"/>
        <v>0</v>
      </c>
      <c r="P36" s="335">
        <f t="shared" si="4"/>
        <v>0</v>
      </c>
      <c r="Q36" s="300" t="s">
        <v>16</v>
      </c>
      <c r="R36" s="260"/>
      <c r="S36" s="260"/>
      <c r="T36" s="300"/>
    </row>
    <row r="37" spans="1:20">
      <c r="A37" s="285" t="s">
        <v>140</v>
      </c>
      <c r="B37" s="62"/>
      <c r="C37" s="334"/>
      <c r="D37" s="335"/>
      <c r="E37" s="329"/>
      <c r="F37" s="334"/>
      <c r="G37" s="335"/>
      <c r="H37" s="329"/>
      <c r="I37" s="334"/>
      <c r="J37" s="335"/>
      <c r="K37" s="334"/>
      <c r="L37" s="337"/>
      <c r="M37" s="334"/>
      <c r="N37" s="335"/>
      <c r="O37" s="334">
        <f t="shared" si="4"/>
        <v>0</v>
      </c>
      <c r="P37" s="335">
        <f t="shared" si="4"/>
        <v>0</v>
      </c>
      <c r="Q37" s="300" t="s">
        <v>16</v>
      </c>
      <c r="R37" s="260"/>
      <c r="S37" s="260"/>
      <c r="T37" s="300"/>
    </row>
    <row r="38" spans="1:20">
      <c r="A38" s="77" t="s">
        <v>55</v>
      </c>
      <c r="B38" s="66"/>
      <c r="C38" s="346">
        <f>SUM(C31:C37)</f>
        <v>0</v>
      </c>
      <c r="D38" s="347">
        <f>SUM(D31:D37)</f>
        <v>0</v>
      </c>
      <c r="E38" s="332"/>
      <c r="F38" s="346">
        <f>SUM(F31:F37)</f>
        <v>0</v>
      </c>
      <c r="G38" s="347">
        <f>SUM(G31:G37)</f>
        <v>0</v>
      </c>
      <c r="H38" s="333"/>
      <c r="I38" s="346">
        <f t="shared" ref="I38:P38" si="5">SUM(I31:I37)</f>
        <v>0</v>
      </c>
      <c r="J38" s="347">
        <f t="shared" si="5"/>
        <v>0</v>
      </c>
      <c r="K38" s="346">
        <f t="shared" si="5"/>
        <v>0</v>
      </c>
      <c r="L38" s="351">
        <f t="shared" si="5"/>
        <v>0</v>
      </c>
      <c r="M38" s="346">
        <f t="shared" si="5"/>
        <v>0</v>
      </c>
      <c r="N38" s="347">
        <f t="shared" si="5"/>
        <v>0</v>
      </c>
      <c r="O38" s="346">
        <f t="shared" si="5"/>
        <v>0</v>
      </c>
      <c r="P38" s="347">
        <f t="shared" si="5"/>
        <v>0</v>
      </c>
      <c r="Q38" s="300" t="s">
        <v>16</v>
      </c>
      <c r="R38" s="274"/>
      <c r="S38" s="274"/>
      <c r="T38" s="300"/>
    </row>
    <row r="39" spans="1:20" ht="13.5" thickBot="1">
      <c r="A39" s="62"/>
      <c r="B39" s="62"/>
      <c r="C39" s="62"/>
      <c r="D39" s="62"/>
      <c r="E39" s="62"/>
      <c r="F39" s="62"/>
      <c r="G39" s="62"/>
      <c r="H39" s="62"/>
      <c r="I39" s="62"/>
      <c r="J39" s="62"/>
      <c r="K39" s="428"/>
      <c r="L39" s="428"/>
      <c r="M39" s="429"/>
      <c r="N39" s="62"/>
      <c r="O39" s="62"/>
      <c r="P39" s="62"/>
      <c r="Q39" s="300" t="s">
        <v>16</v>
      </c>
      <c r="R39" s="260"/>
      <c r="S39" s="260"/>
      <c r="T39" s="300"/>
    </row>
    <row r="40" spans="1:20" s="46" customFormat="1" ht="13.5" thickBot="1">
      <c r="A40" s="158" t="s">
        <v>63</v>
      </c>
      <c r="B40" s="159"/>
      <c r="C40" s="548">
        <f>C17+C28+C38</f>
        <v>5108</v>
      </c>
      <c r="D40" s="549">
        <f>D17+D28+D38</f>
        <v>988097</v>
      </c>
      <c r="E40" s="550"/>
      <c r="F40" s="548">
        <f>F17+F28+F38</f>
        <v>4935</v>
      </c>
      <c r="G40" s="549">
        <f>G17+G28+G38</f>
        <v>984097</v>
      </c>
      <c r="H40" s="550"/>
      <c r="I40" s="548">
        <f t="shared" ref="I40:P40" si="6">I17+I28+I38</f>
        <v>4991</v>
      </c>
      <c r="J40" s="549">
        <f t="shared" si="6"/>
        <v>1026866</v>
      </c>
      <c r="K40" s="548">
        <f t="shared" si="6"/>
        <v>6</v>
      </c>
      <c r="L40" s="549">
        <f t="shared" si="6"/>
        <v>948</v>
      </c>
      <c r="M40" s="548">
        <f t="shared" si="6"/>
        <v>0</v>
      </c>
      <c r="N40" s="549">
        <f t="shared" si="6"/>
        <v>0</v>
      </c>
      <c r="O40" s="548">
        <f t="shared" si="6"/>
        <v>4997</v>
      </c>
      <c r="P40" s="549">
        <f t="shared" si="6"/>
        <v>1027814</v>
      </c>
      <c r="Q40" s="300" t="s">
        <v>76</v>
      </c>
      <c r="R40" s="82"/>
      <c r="S40" s="83"/>
      <c r="T40" s="300"/>
    </row>
    <row r="41" spans="1:20" s="46" customFormat="1" ht="15">
      <c r="A41" s="766"/>
      <c r="B41" s="641"/>
      <c r="C41" s="641"/>
      <c r="D41" s="641"/>
      <c r="E41" s="641"/>
      <c r="F41" s="641"/>
      <c r="G41" s="641"/>
      <c r="H41" s="641"/>
      <c r="I41" s="641"/>
      <c r="J41" s="641"/>
      <c r="K41" s="641"/>
      <c r="L41" s="641"/>
      <c r="M41" s="641"/>
      <c r="N41" s="641"/>
      <c r="O41" s="641"/>
      <c r="P41" s="641"/>
      <c r="Q41" s="306"/>
      <c r="R41" s="275"/>
      <c r="S41" s="275"/>
      <c r="T41" s="300"/>
    </row>
    <row r="42" spans="1:20" s="46" customFormat="1" ht="15.75" hidden="1">
      <c r="A42" s="49" t="s">
        <v>32</v>
      </c>
      <c r="B42" s="43"/>
      <c r="C42" s="43"/>
      <c r="D42" s="43"/>
      <c r="E42" s="43"/>
      <c r="F42" s="43"/>
      <c r="G42" s="43"/>
      <c r="H42" s="43"/>
      <c r="I42" s="43"/>
      <c r="J42" s="43"/>
      <c r="K42" s="43"/>
      <c r="L42" s="43"/>
      <c r="M42" s="43"/>
      <c r="N42" s="43"/>
      <c r="O42" s="43"/>
      <c r="P42" s="43"/>
      <c r="Q42" s="43"/>
      <c r="R42" s="276"/>
      <c r="S42" s="276"/>
      <c r="T42" s="300"/>
    </row>
    <row r="43" spans="1:20" s="46" customFormat="1" ht="15.75" hidden="1">
      <c r="A43" s="50" t="e">
        <f>+#REF!</f>
        <v>#REF!</v>
      </c>
      <c r="B43" s="43"/>
      <c r="C43" s="43"/>
      <c r="D43" s="43"/>
      <c r="E43" s="43"/>
      <c r="F43" s="43"/>
      <c r="G43" s="43"/>
      <c r="H43" s="43"/>
      <c r="I43" s="43"/>
      <c r="J43" s="43"/>
      <c r="K43" s="43"/>
      <c r="L43" s="43"/>
      <c r="M43" s="43"/>
      <c r="N43" s="43"/>
      <c r="O43" s="43"/>
      <c r="P43" s="43"/>
      <c r="Q43" s="43"/>
      <c r="R43" s="276"/>
      <c r="S43" s="276"/>
      <c r="T43" s="300"/>
    </row>
    <row r="44" spans="1:20" s="46" customFormat="1" hidden="1">
      <c r="A44" s="51" t="s">
        <v>309</v>
      </c>
      <c r="B44" s="43"/>
      <c r="C44" s="43"/>
      <c r="D44" s="43"/>
      <c r="E44" s="43"/>
      <c r="F44" s="43"/>
      <c r="G44" s="43"/>
      <c r="H44" s="43"/>
      <c r="I44" s="43"/>
      <c r="J44" s="43"/>
      <c r="K44" s="43"/>
      <c r="L44" s="43"/>
      <c r="M44" s="43"/>
      <c r="N44" s="43"/>
      <c r="O44" s="43"/>
      <c r="P44" s="43"/>
      <c r="Q44" s="43"/>
      <c r="R44" s="276"/>
      <c r="S44" s="276"/>
      <c r="T44" s="300"/>
    </row>
    <row r="45" spans="1:20" s="46" customFormat="1" hidden="1">
      <c r="A45" s="44"/>
      <c r="B45" s="44"/>
      <c r="C45" s="44"/>
      <c r="D45" s="44"/>
      <c r="E45" s="44"/>
      <c r="F45" s="44"/>
      <c r="G45" s="44"/>
      <c r="H45" s="44"/>
      <c r="I45" s="44"/>
      <c r="J45" s="44"/>
      <c r="K45" s="44"/>
      <c r="L45" s="44"/>
      <c r="M45" s="44"/>
      <c r="N45" s="44"/>
      <c r="O45" s="44"/>
      <c r="P45" s="44"/>
      <c r="Q45" s="44"/>
      <c r="R45" s="277"/>
      <c r="S45" s="277"/>
      <c r="T45" s="300"/>
    </row>
    <row r="46" spans="1:20" hidden="1">
      <c r="R46" s="277"/>
      <c r="S46" s="277"/>
      <c r="T46" s="300"/>
    </row>
    <row r="47" spans="1:20" hidden="1">
      <c r="A47" s="254" t="s">
        <v>323</v>
      </c>
      <c r="B47" s="62"/>
      <c r="C47" s="171" t="e">
        <f>+#REF!</f>
        <v>#REF!</v>
      </c>
      <c r="D47" s="172"/>
      <c r="E47" s="173"/>
      <c r="F47" s="171" t="e">
        <f>+#REF!</f>
        <v>#REF!</v>
      </c>
      <c r="G47" s="172"/>
      <c r="H47" s="173"/>
      <c r="I47" s="174" t="e">
        <f>+#REF!</f>
        <v>#REF!</v>
      </c>
      <c r="J47" s="172"/>
      <c r="K47" s="174" t="e">
        <f>+#REF!</f>
        <v>#REF!</v>
      </c>
      <c r="L47" s="267"/>
      <c r="M47" s="267"/>
      <c r="N47" s="172"/>
      <c r="O47" s="174" t="e">
        <f>+#REF!</f>
        <v>#REF!</v>
      </c>
      <c r="P47" s="172"/>
      <c r="Q47" s="175"/>
      <c r="R47" s="270"/>
      <c r="S47" s="271"/>
      <c r="T47" s="300"/>
    </row>
    <row r="48" spans="1:20" hidden="1">
      <c r="B48" s="62"/>
      <c r="C48" s="176" t="e">
        <f>+#REF!</f>
        <v>#REF!</v>
      </c>
      <c r="D48" s="177"/>
      <c r="E48" s="173"/>
      <c r="F48" s="176" t="e">
        <f>+#REF!</f>
        <v>#REF!</v>
      </c>
      <c r="G48" s="178"/>
      <c r="H48" s="173"/>
      <c r="I48" s="176" t="e">
        <f>+#REF!</f>
        <v>#REF!</v>
      </c>
      <c r="J48" s="178"/>
      <c r="K48" s="176" t="s">
        <v>313</v>
      </c>
      <c r="L48" s="257"/>
      <c r="M48" s="257"/>
      <c r="N48" s="178"/>
      <c r="O48" s="176" t="e">
        <f>+#REF!</f>
        <v>#REF!</v>
      </c>
      <c r="P48" s="178"/>
      <c r="Q48" s="175"/>
      <c r="R48" s="271"/>
      <c r="S48" s="271"/>
      <c r="T48" s="300"/>
    </row>
    <row r="49" spans="1:20" hidden="1">
      <c r="A49" s="764" t="s">
        <v>39</v>
      </c>
      <c r="B49" s="62"/>
      <c r="C49" s="179"/>
      <c r="D49" s="180" t="s">
        <v>340</v>
      </c>
      <c r="E49" s="173"/>
      <c r="F49" s="179"/>
      <c r="G49" s="180" t="s">
        <v>340</v>
      </c>
      <c r="H49" s="173"/>
      <c r="I49" s="179"/>
      <c r="J49" s="180" t="s">
        <v>340</v>
      </c>
      <c r="K49" s="179"/>
      <c r="L49" s="258"/>
      <c r="M49" s="258"/>
      <c r="N49" s="180" t="s">
        <v>340</v>
      </c>
      <c r="O49" s="179"/>
      <c r="P49" s="180" t="s">
        <v>340</v>
      </c>
      <c r="Q49" s="175"/>
      <c r="R49" s="258"/>
      <c r="S49" s="258"/>
      <c r="T49" s="300"/>
    </row>
    <row r="50" spans="1:20" hidden="1">
      <c r="A50" s="765"/>
      <c r="B50" s="62"/>
      <c r="C50" s="181" t="s">
        <v>165</v>
      </c>
      <c r="D50" s="182" t="s">
        <v>40</v>
      </c>
      <c r="E50" s="173"/>
      <c r="F50" s="181" t="s">
        <v>165</v>
      </c>
      <c r="G50" s="182" t="s">
        <v>40</v>
      </c>
      <c r="H50" s="173"/>
      <c r="I50" s="181" t="s">
        <v>165</v>
      </c>
      <c r="J50" s="182" t="s">
        <v>40</v>
      </c>
      <c r="K50" s="181" t="s">
        <v>165</v>
      </c>
      <c r="L50" s="259"/>
      <c r="M50" s="259"/>
      <c r="N50" s="182" t="s">
        <v>40</v>
      </c>
      <c r="O50" s="181" t="s">
        <v>165</v>
      </c>
      <c r="P50" s="182" t="s">
        <v>40</v>
      </c>
      <c r="Q50" s="175"/>
      <c r="R50" s="272"/>
      <c r="S50" s="272"/>
      <c r="T50" s="300"/>
    </row>
    <row r="51" spans="1:20" hidden="1">
      <c r="A51" s="63"/>
      <c r="B51" s="62"/>
      <c r="C51" s="64"/>
      <c r="D51" s="65"/>
      <c r="E51" s="62"/>
      <c r="F51" s="64"/>
      <c r="G51" s="65"/>
      <c r="H51" s="62"/>
      <c r="I51" s="64"/>
      <c r="J51" s="65"/>
      <c r="K51" s="64"/>
      <c r="L51" s="260"/>
      <c r="M51" s="260"/>
      <c r="N51" s="65"/>
      <c r="O51" s="64"/>
      <c r="P51" s="65"/>
      <c r="R51" s="260"/>
      <c r="S51" s="260"/>
      <c r="T51" s="300"/>
    </row>
    <row r="52" spans="1:20" hidden="1">
      <c r="A52" s="66" t="s">
        <v>41</v>
      </c>
      <c r="B52" s="62"/>
      <c r="C52" s="67"/>
      <c r="D52" s="68"/>
      <c r="E52" s="62"/>
      <c r="F52" s="67"/>
      <c r="G52" s="68"/>
      <c r="H52" s="62"/>
      <c r="I52" s="67"/>
      <c r="J52" s="68"/>
      <c r="K52" s="67"/>
      <c r="L52" s="261"/>
      <c r="M52" s="261"/>
      <c r="N52" s="68"/>
      <c r="O52" s="67"/>
      <c r="P52" s="68"/>
      <c r="R52" s="261"/>
      <c r="S52" s="273"/>
      <c r="T52" s="300"/>
    </row>
    <row r="53" spans="1:20" hidden="1">
      <c r="A53" s="152" t="s">
        <v>35</v>
      </c>
      <c r="B53" s="63"/>
      <c r="C53" s="153"/>
      <c r="D53" s="154"/>
      <c r="E53" s="156"/>
      <c r="F53" s="153"/>
      <c r="G53" s="154"/>
      <c r="H53" s="156"/>
      <c r="I53" s="153"/>
      <c r="J53" s="154"/>
      <c r="K53" s="153"/>
      <c r="L53" s="262"/>
      <c r="M53" s="262"/>
      <c r="N53" s="154"/>
      <c r="O53" s="153">
        <f>K53+I53</f>
        <v>0</v>
      </c>
      <c r="P53" s="154">
        <f>N53+J53</f>
        <v>0</v>
      </c>
      <c r="R53" s="265"/>
      <c r="S53" s="265"/>
      <c r="T53" s="300"/>
    </row>
    <row r="54" spans="1:20" ht="10.9" hidden="1" customHeight="1">
      <c r="A54" s="69" t="s">
        <v>34</v>
      </c>
      <c r="B54" s="62"/>
      <c r="C54" s="73"/>
      <c r="D54" s="74"/>
      <c r="E54" s="72"/>
      <c r="F54" s="73"/>
      <c r="G54" s="74"/>
      <c r="H54" s="72"/>
      <c r="I54" s="73"/>
      <c r="J54" s="74"/>
      <c r="K54" s="73"/>
      <c r="L54" s="263"/>
      <c r="M54" s="263"/>
      <c r="N54" s="74"/>
      <c r="O54" s="73"/>
      <c r="P54" s="74"/>
      <c r="R54" s="263"/>
      <c r="S54" s="263"/>
      <c r="T54" s="300"/>
    </row>
    <row r="55" spans="1:20" hidden="1">
      <c r="A55" s="77" t="s">
        <v>42</v>
      </c>
      <c r="B55" s="66"/>
      <c r="C55" s="78">
        <f>SUM(C53:C54)</f>
        <v>0</v>
      </c>
      <c r="D55" s="79">
        <f>SUM(D53:D54)</f>
        <v>0</v>
      </c>
      <c r="E55" s="155"/>
      <c r="F55" s="78">
        <f>SUM(F53:F54)</f>
        <v>0</v>
      </c>
      <c r="G55" s="79">
        <f>SUM(G53:G54)</f>
        <v>0</v>
      </c>
      <c r="H55" s="155"/>
      <c r="I55" s="78">
        <f t="shared" ref="I55:P55" si="7">SUM(I53:I54)</f>
        <v>0</v>
      </c>
      <c r="J55" s="79">
        <f t="shared" si="7"/>
        <v>0</v>
      </c>
      <c r="K55" s="78">
        <f t="shared" si="7"/>
        <v>0</v>
      </c>
      <c r="L55" s="264"/>
      <c r="M55" s="264"/>
      <c r="N55" s="79">
        <f t="shared" si="7"/>
        <v>0</v>
      </c>
      <c r="O55" s="78">
        <f t="shared" si="7"/>
        <v>0</v>
      </c>
      <c r="P55" s="79">
        <f t="shared" si="7"/>
        <v>0</v>
      </c>
      <c r="Q55" s="45"/>
      <c r="R55" s="274"/>
      <c r="S55" s="274"/>
      <c r="T55" s="300"/>
    </row>
    <row r="56" spans="1:20" hidden="1">
      <c r="A56" s="63"/>
      <c r="B56" s="62"/>
      <c r="C56" s="64"/>
      <c r="D56" s="65"/>
      <c r="E56" s="62"/>
      <c r="F56" s="64"/>
      <c r="G56" s="65"/>
      <c r="H56" s="62"/>
      <c r="I56" s="64"/>
      <c r="J56" s="65"/>
      <c r="K56" s="64"/>
      <c r="L56" s="260"/>
      <c r="M56" s="260"/>
      <c r="N56" s="65"/>
      <c r="O56" s="64"/>
      <c r="P56" s="65"/>
      <c r="R56" s="260"/>
      <c r="S56" s="260"/>
      <c r="T56" s="300"/>
    </row>
    <row r="57" spans="1:20" ht="25.5" hidden="1">
      <c r="A57" s="76" t="s">
        <v>44</v>
      </c>
      <c r="B57" s="62"/>
      <c r="C57" s="64"/>
      <c r="D57" s="65"/>
      <c r="E57" s="62"/>
      <c r="F57" s="64"/>
      <c r="G57" s="65"/>
      <c r="H57" s="62"/>
      <c r="I57" s="64"/>
      <c r="J57" s="65"/>
      <c r="K57" s="64"/>
      <c r="L57" s="260"/>
      <c r="M57" s="260"/>
      <c r="N57" s="65"/>
      <c r="O57" s="64"/>
      <c r="P57" s="65"/>
      <c r="R57" s="260"/>
      <c r="S57" s="260"/>
      <c r="T57" s="300"/>
    </row>
    <row r="58" spans="1:20" hidden="1">
      <c r="A58" s="152">
        <v>2.1</v>
      </c>
      <c r="B58" s="63"/>
      <c r="C58" s="153"/>
      <c r="D58" s="154"/>
      <c r="E58" s="156"/>
      <c r="F58" s="153"/>
      <c r="G58" s="154"/>
      <c r="H58" s="156"/>
      <c r="I58" s="153"/>
      <c r="J58" s="154"/>
      <c r="K58" s="153"/>
      <c r="L58" s="262"/>
      <c r="M58" s="262"/>
      <c r="N58" s="154"/>
      <c r="O58" s="153">
        <f>K58+I58</f>
        <v>0</v>
      </c>
      <c r="P58" s="154">
        <f>N58+J58</f>
        <v>0</v>
      </c>
      <c r="R58" s="265"/>
      <c r="S58" s="265"/>
      <c r="T58" s="300"/>
    </row>
    <row r="59" spans="1:20" hidden="1">
      <c r="A59" s="69" t="s">
        <v>45</v>
      </c>
      <c r="B59" s="62"/>
      <c r="C59" s="70"/>
      <c r="D59" s="71"/>
      <c r="E59" s="72"/>
      <c r="F59" s="70"/>
      <c r="G59" s="71"/>
      <c r="H59" s="72"/>
      <c r="I59" s="70"/>
      <c r="J59" s="71"/>
      <c r="K59" s="70"/>
      <c r="L59" s="265"/>
      <c r="M59" s="265"/>
      <c r="N59" s="71"/>
      <c r="O59" s="70"/>
      <c r="P59" s="71"/>
      <c r="R59" s="265"/>
      <c r="S59" s="265"/>
      <c r="T59" s="300"/>
    </row>
    <row r="60" spans="1:20" hidden="1">
      <c r="A60" s="69" t="s">
        <v>46</v>
      </c>
      <c r="B60" s="62"/>
      <c r="C60" s="70"/>
      <c r="D60" s="71"/>
      <c r="E60" s="72"/>
      <c r="F60" s="70"/>
      <c r="G60" s="71"/>
      <c r="H60" s="72"/>
      <c r="I60" s="70"/>
      <c r="J60" s="71"/>
      <c r="K60" s="70"/>
      <c r="L60" s="265"/>
      <c r="M60" s="265"/>
      <c r="N60" s="71"/>
      <c r="O60" s="70"/>
      <c r="P60" s="71"/>
      <c r="R60" s="265"/>
      <c r="S60" s="265"/>
      <c r="T60" s="300"/>
    </row>
    <row r="61" spans="1:20" hidden="1">
      <c r="A61" s="69" t="s">
        <v>48</v>
      </c>
      <c r="B61" s="62"/>
      <c r="C61" s="70"/>
      <c r="D61" s="71"/>
      <c r="E61" s="72"/>
      <c r="F61" s="70"/>
      <c r="G61" s="71"/>
      <c r="H61" s="72"/>
      <c r="I61" s="70"/>
      <c r="J61" s="71"/>
      <c r="K61" s="70"/>
      <c r="L61" s="265"/>
      <c r="M61" s="265"/>
      <c r="N61" s="71"/>
      <c r="O61" s="70"/>
      <c r="P61" s="71"/>
      <c r="R61" s="265"/>
      <c r="S61" s="265"/>
      <c r="T61" s="300"/>
    </row>
    <row r="62" spans="1:20" hidden="1">
      <c r="A62" s="69" t="s">
        <v>49</v>
      </c>
      <c r="B62" s="62"/>
      <c r="C62" s="70"/>
      <c r="D62" s="71"/>
      <c r="E62" s="72"/>
      <c r="F62" s="70"/>
      <c r="G62" s="71"/>
      <c r="H62" s="72"/>
      <c r="I62" s="70"/>
      <c r="J62" s="71"/>
      <c r="K62" s="70"/>
      <c r="L62" s="265"/>
      <c r="M62" s="265"/>
      <c r="N62" s="71"/>
      <c r="O62" s="70"/>
      <c r="P62" s="71"/>
      <c r="R62" s="265"/>
      <c r="S62" s="265"/>
      <c r="T62" s="300"/>
    </row>
    <row r="63" spans="1:20" hidden="1">
      <c r="A63" s="69" t="s">
        <v>50</v>
      </c>
      <c r="B63" s="62"/>
      <c r="C63" s="73"/>
      <c r="D63" s="74"/>
      <c r="E63" s="72"/>
      <c r="F63" s="73"/>
      <c r="G63" s="74"/>
      <c r="H63" s="72"/>
      <c r="I63" s="73"/>
      <c r="J63" s="74"/>
      <c r="K63" s="73"/>
      <c r="L63" s="263"/>
      <c r="M63" s="263"/>
      <c r="N63" s="74"/>
      <c r="O63" s="73"/>
      <c r="P63" s="74"/>
      <c r="R63" s="263"/>
      <c r="S63" s="263"/>
      <c r="T63" s="300"/>
    </row>
    <row r="64" spans="1:20" hidden="1">
      <c r="A64" s="77" t="s">
        <v>51</v>
      </c>
      <c r="B64" s="66"/>
      <c r="C64" s="78">
        <f>SUM(C58:C63)</f>
        <v>0</v>
      </c>
      <c r="D64" s="79">
        <f>SUM(D58:D63)</f>
        <v>0</v>
      </c>
      <c r="E64" s="155"/>
      <c r="F64" s="78">
        <f>SUM(F58:F63)</f>
        <v>0</v>
      </c>
      <c r="G64" s="79">
        <f>SUM(G58:G63)</f>
        <v>0</v>
      </c>
      <c r="H64" s="155"/>
      <c r="I64" s="78">
        <f t="shared" ref="I64:P64" si="8">SUM(I58:I63)</f>
        <v>0</v>
      </c>
      <c r="J64" s="79">
        <f t="shared" si="8"/>
        <v>0</v>
      </c>
      <c r="K64" s="78">
        <f t="shared" si="8"/>
        <v>0</v>
      </c>
      <c r="L64" s="264"/>
      <c r="M64" s="264"/>
      <c r="N64" s="79">
        <f t="shared" si="8"/>
        <v>0</v>
      </c>
      <c r="O64" s="78">
        <f t="shared" si="8"/>
        <v>0</v>
      </c>
      <c r="P64" s="79">
        <f t="shared" si="8"/>
        <v>0</v>
      </c>
      <c r="R64" s="274"/>
      <c r="S64" s="274"/>
      <c r="T64" s="300"/>
    </row>
    <row r="65" spans="1:20" hidden="1">
      <c r="A65" s="63"/>
      <c r="B65" s="62"/>
      <c r="C65" s="64"/>
      <c r="D65" s="65"/>
      <c r="E65" s="62"/>
      <c r="F65" s="64"/>
      <c r="G65" s="65"/>
      <c r="H65" s="62"/>
      <c r="I65" s="64"/>
      <c r="J65" s="65"/>
      <c r="K65" s="64"/>
      <c r="L65" s="260"/>
      <c r="M65" s="260"/>
      <c r="N65" s="65"/>
      <c r="O65" s="64"/>
      <c r="P65" s="65"/>
      <c r="R65" s="260"/>
      <c r="S65" s="260"/>
      <c r="T65" s="300"/>
    </row>
    <row r="66" spans="1:20" ht="25.5" hidden="1">
      <c r="A66" s="76" t="s">
        <v>52</v>
      </c>
      <c r="B66" s="62"/>
      <c r="C66" s="64"/>
      <c r="D66" s="65"/>
      <c r="E66" s="62"/>
      <c r="F66" s="64"/>
      <c r="G66" s="65"/>
      <c r="H66" s="62"/>
      <c r="I66" s="64"/>
      <c r="J66" s="65"/>
      <c r="K66" s="64"/>
      <c r="L66" s="260"/>
      <c r="M66" s="260"/>
      <c r="N66" s="65"/>
      <c r="O66" s="64"/>
      <c r="P66" s="65"/>
      <c r="R66" s="260"/>
      <c r="S66" s="260"/>
      <c r="T66" s="300"/>
    </row>
    <row r="67" spans="1:20" hidden="1">
      <c r="A67" s="152" t="s">
        <v>36</v>
      </c>
      <c r="B67" s="63"/>
      <c r="C67" s="153"/>
      <c r="D67" s="154"/>
      <c r="E67" s="156"/>
      <c r="F67" s="153"/>
      <c r="G67" s="154"/>
      <c r="H67" s="156"/>
      <c r="I67" s="153"/>
      <c r="J67" s="154"/>
      <c r="K67" s="153"/>
      <c r="L67" s="262"/>
      <c r="M67" s="262"/>
      <c r="N67" s="154"/>
      <c r="O67" s="153">
        <f>K67+I67</f>
        <v>0</v>
      </c>
      <c r="P67" s="154">
        <f>N67+J67</f>
        <v>0</v>
      </c>
      <c r="R67" s="265"/>
      <c r="S67" s="265"/>
      <c r="T67" s="300"/>
    </row>
    <row r="68" spans="1:20" hidden="1">
      <c r="A68" s="69" t="s">
        <v>53</v>
      </c>
      <c r="B68" s="62"/>
      <c r="C68" s="70"/>
      <c r="D68" s="71"/>
      <c r="E68" s="72"/>
      <c r="F68" s="70"/>
      <c r="G68" s="71"/>
      <c r="H68" s="72"/>
      <c r="I68" s="70"/>
      <c r="J68" s="71"/>
      <c r="K68" s="70"/>
      <c r="L68" s="265"/>
      <c r="M68" s="265"/>
      <c r="N68" s="71"/>
      <c r="O68" s="70"/>
      <c r="P68" s="71"/>
      <c r="R68" s="265"/>
      <c r="S68" s="265"/>
      <c r="T68" s="300"/>
    </row>
    <row r="69" spans="1:20" hidden="1">
      <c r="A69" s="69" t="s">
        <v>54</v>
      </c>
      <c r="B69" s="62"/>
      <c r="C69" s="73"/>
      <c r="D69" s="74"/>
      <c r="E69" s="72"/>
      <c r="F69" s="73"/>
      <c r="G69" s="74"/>
      <c r="H69" s="72"/>
      <c r="I69" s="73"/>
      <c r="J69" s="74"/>
      <c r="K69" s="73"/>
      <c r="L69" s="263"/>
      <c r="M69" s="263"/>
      <c r="N69" s="74"/>
      <c r="O69" s="73"/>
      <c r="P69" s="74"/>
      <c r="R69" s="263"/>
      <c r="S69" s="263"/>
      <c r="T69" s="300"/>
    </row>
    <row r="70" spans="1:20" hidden="1">
      <c r="A70" s="77" t="s">
        <v>55</v>
      </c>
      <c r="B70" s="66"/>
      <c r="C70" s="78">
        <f>SUM(C67:C69)</f>
        <v>0</v>
      </c>
      <c r="D70" s="79">
        <f>SUM(D67:D69)</f>
        <v>0</v>
      </c>
      <c r="E70" s="155"/>
      <c r="F70" s="78">
        <f>SUM(F67:F69)</f>
        <v>0</v>
      </c>
      <c r="G70" s="79">
        <f>SUM(G67:G69)</f>
        <v>0</v>
      </c>
      <c r="H70" s="155"/>
      <c r="I70" s="78">
        <f t="shared" ref="I70:P70" si="9">SUM(I67:I69)</f>
        <v>0</v>
      </c>
      <c r="J70" s="79">
        <f t="shared" si="9"/>
        <v>0</v>
      </c>
      <c r="K70" s="78">
        <f t="shared" si="9"/>
        <v>0</v>
      </c>
      <c r="L70" s="264"/>
      <c r="M70" s="264"/>
      <c r="N70" s="79">
        <f t="shared" si="9"/>
        <v>0</v>
      </c>
      <c r="O70" s="78">
        <f t="shared" si="9"/>
        <v>0</v>
      </c>
      <c r="P70" s="79">
        <f t="shared" si="9"/>
        <v>0</v>
      </c>
      <c r="R70" s="274"/>
      <c r="S70" s="274"/>
      <c r="T70" s="300"/>
    </row>
    <row r="71" spans="1:20" hidden="1">
      <c r="A71" s="63"/>
      <c r="B71" s="62"/>
      <c r="C71" s="64"/>
      <c r="D71" s="65"/>
      <c r="E71" s="62"/>
      <c r="F71" s="64"/>
      <c r="G71" s="65"/>
      <c r="H71" s="62"/>
      <c r="I71" s="64"/>
      <c r="J71" s="65"/>
      <c r="K71" s="64"/>
      <c r="L71" s="260"/>
      <c r="M71" s="260"/>
      <c r="N71" s="65"/>
      <c r="O71" s="64"/>
      <c r="P71" s="65"/>
      <c r="R71" s="260"/>
      <c r="S71" s="260"/>
      <c r="T71" s="300"/>
    </row>
    <row r="72" spans="1:20" ht="25.5" hidden="1">
      <c r="A72" s="76" t="s">
        <v>56</v>
      </c>
      <c r="B72" s="62"/>
      <c r="C72" s="64"/>
      <c r="D72" s="65"/>
      <c r="E72" s="62"/>
      <c r="F72" s="64"/>
      <c r="G72" s="65"/>
      <c r="H72" s="62"/>
      <c r="I72" s="64"/>
      <c r="J72" s="65"/>
      <c r="K72" s="64"/>
      <c r="L72" s="260"/>
      <c r="M72" s="260"/>
      <c r="N72" s="65"/>
      <c r="O72" s="64"/>
      <c r="P72" s="65"/>
      <c r="R72" s="260"/>
      <c r="S72" s="260"/>
      <c r="T72" s="300"/>
    </row>
    <row r="73" spans="1:20" hidden="1">
      <c r="A73" s="152" t="s">
        <v>37</v>
      </c>
      <c r="B73" s="63"/>
      <c r="C73" s="153">
        <v>0</v>
      </c>
      <c r="D73" s="154">
        <v>0</v>
      </c>
      <c r="E73" s="156"/>
      <c r="F73" s="153">
        <v>0</v>
      </c>
      <c r="G73" s="154">
        <v>0</v>
      </c>
      <c r="H73" s="156"/>
      <c r="I73" s="153">
        <v>0</v>
      </c>
      <c r="J73" s="154">
        <v>0</v>
      </c>
      <c r="K73" s="153">
        <v>0</v>
      </c>
      <c r="L73" s="262"/>
      <c r="M73" s="262"/>
      <c r="N73" s="154">
        <v>0</v>
      </c>
      <c r="O73" s="153">
        <f>K73+I73</f>
        <v>0</v>
      </c>
      <c r="P73" s="154">
        <f>N73+J73</f>
        <v>0</v>
      </c>
      <c r="R73" s="265"/>
      <c r="S73" s="265"/>
      <c r="T73" s="300"/>
    </row>
    <row r="74" spans="1:20" hidden="1">
      <c r="A74" s="69" t="s">
        <v>57</v>
      </c>
      <c r="B74" s="62"/>
      <c r="C74" s="70">
        <v>0</v>
      </c>
      <c r="D74" s="71">
        <v>0</v>
      </c>
      <c r="E74" s="72"/>
      <c r="F74" s="70">
        <v>0</v>
      </c>
      <c r="G74" s="71">
        <v>0</v>
      </c>
      <c r="H74" s="72"/>
      <c r="I74" s="70">
        <v>0</v>
      </c>
      <c r="J74" s="71">
        <v>0</v>
      </c>
      <c r="K74" s="70">
        <v>0</v>
      </c>
      <c r="L74" s="265"/>
      <c r="M74" s="265"/>
      <c r="N74" s="71">
        <v>0</v>
      </c>
      <c r="O74" s="70">
        <v>0</v>
      </c>
      <c r="P74" s="71">
        <v>0</v>
      </c>
      <c r="R74" s="265"/>
      <c r="S74" s="265"/>
      <c r="T74" s="300"/>
    </row>
    <row r="75" spans="1:20" hidden="1">
      <c r="A75" s="69" t="s">
        <v>58</v>
      </c>
      <c r="B75" s="62"/>
      <c r="C75" s="70">
        <v>0</v>
      </c>
      <c r="D75" s="71">
        <v>0</v>
      </c>
      <c r="E75" s="72"/>
      <c r="F75" s="70">
        <v>0</v>
      </c>
      <c r="G75" s="71">
        <v>0</v>
      </c>
      <c r="H75" s="72"/>
      <c r="I75" s="70">
        <v>0</v>
      </c>
      <c r="J75" s="71">
        <v>0</v>
      </c>
      <c r="K75" s="70">
        <v>0</v>
      </c>
      <c r="L75" s="265"/>
      <c r="M75" s="265"/>
      <c r="N75" s="71">
        <v>0</v>
      </c>
      <c r="O75" s="70">
        <v>0</v>
      </c>
      <c r="P75" s="71">
        <v>0</v>
      </c>
      <c r="R75" s="265"/>
      <c r="S75" s="265"/>
      <c r="T75" s="300"/>
    </row>
    <row r="76" spans="1:20" hidden="1">
      <c r="A76" s="69" t="s">
        <v>59</v>
      </c>
      <c r="B76" s="62"/>
      <c r="C76" s="70">
        <v>0</v>
      </c>
      <c r="D76" s="71">
        <v>0</v>
      </c>
      <c r="E76" s="72"/>
      <c r="F76" s="70">
        <v>0</v>
      </c>
      <c r="G76" s="71">
        <v>0</v>
      </c>
      <c r="H76" s="72"/>
      <c r="I76" s="70">
        <v>0</v>
      </c>
      <c r="J76" s="71">
        <v>0</v>
      </c>
      <c r="K76" s="70">
        <v>0</v>
      </c>
      <c r="L76" s="265"/>
      <c r="M76" s="265"/>
      <c r="N76" s="71">
        <v>0</v>
      </c>
      <c r="O76" s="70">
        <v>0</v>
      </c>
      <c r="P76" s="71">
        <v>0</v>
      </c>
      <c r="R76" s="265"/>
      <c r="S76" s="265"/>
      <c r="T76" s="300"/>
    </row>
    <row r="77" spans="1:20" hidden="1">
      <c r="A77" s="69" t="s">
        <v>60</v>
      </c>
      <c r="B77" s="62"/>
      <c r="C77" s="70">
        <v>0</v>
      </c>
      <c r="D77" s="71">
        <v>0</v>
      </c>
      <c r="E77" s="72"/>
      <c r="F77" s="70">
        <v>0</v>
      </c>
      <c r="G77" s="71">
        <v>0</v>
      </c>
      <c r="H77" s="72"/>
      <c r="I77" s="70">
        <v>0</v>
      </c>
      <c r="J77" s="71">
        <v>0</v>
      </c>
      <c r="K77" s="70">
        <v>0</v>
      </c>
      <c r="L77" s="265"/>
      <c r="M77" s="265"/>
      <c r="N77" s="71">
        <v>0</v>
      </c>
      <c r="O77" s="70">
        <v>0</v>
      </c>
      <c r="P77" s="71">
        <v>0</v>
      </c>
      <c r="R77" s="265"/>
      <c r="S77" s="265"/>
      <c r="T77" s="300"/>
    </row>
    <row r="78" spans="1:20" hidden="1">
      <c r="A78" s="69" t="s">
        <v>61</v>
      </c>
      <c r="B78" s="62"/>
      <c r="C78" s="73">
        <v>0</v>
      </c>
      <c r="D78" s="74">
        <v>0</v>
      </c>
      <c r="E78" s="72"/>
      <c r="F78" s="73">
        <v>0</v>
      </c>
      <c r="G78" s="74">
        <v>0</v>
      </c>
      <c r="H78" s="72"/>
      <c r="I78" s="73">
        <v>0</v>
      </c>
      <c r="J78" s="74">
        <v>0</v>
      </c>
      <c r="K78" s="73">
        <v>0</v>
      </c>
      <c r="L78" s="263"/>
      <c r="M78" s="263"/>
      <c r="N78" s="74">
        <v>0</v>
      </c>
      <c r="O78" s="73">
        <v>0</v>
      </c>
      <c r="P78" s="74">
        <v>0</v>
      </c>
      <c r="R78" s="263"/>
      <c r="S78" s="263"/>
      <c r="T78" s="300"/>
    </row>
    <row r="79" spans="1:20" hidden="1">
      <c r="A79" s="77" t="s">
        <v>62</v>
      </c>
      <c r="B79" s="66"/>
      <c r="C79" s="78">
        <f>SUM(C73:C78)</f>
        <v>0</v>
      </c>
      <c r="D79" s="79">
        <f>SUM(D73:D78)</f>
        <v>0</v>
      </c>
      <c r="E79" s="75"/>
      <c r="F79" s="78">
        <f>SUM(F73:F78)</f>
        <v>0</v>
      </c>
      <c r="G79" s="79">
        <f>SUM(G73:G78)</f>
        <v>0</v>
      </c>
      <c r="H79" s="155"/>
      <c r="I79" s="78">
        <f t="shared" ref="I79:P79" si="10">SUM(I73:I78)</f>
        <v>0</v>
      </c>
      <c r="J79" s="79">
        <f t="shared" si="10"/>
        <v>0</v>
      </c>
      <c r="K79" s="78">
        <f t="shared" si="10"/>
        <v>0</v>
      </c>
      <c r="L79" s="264"/>
      <c r="M79" s="264"/>
      <c r="N79" s="79">
        <f t="shared" si="10"/>
        <v>0</v>
      </c>
      <c r="O79" s="78">
        <f t="shared" si="10"/>
        <v>0</v>
      </c>
      <c r="P79" s="79">
        <f t="shared" si="10"/>
        <v>0</v>
      </c>
      <c r="R79" s="274"/>
      <c r="S79" s="274"/>
      <c r="T79" s="300"/>
    </row>
    <row r="80" spans="1:20" hidden="1">
      <c r="A80" s="62"/>
      <c r="B80" s="62"/>
      <c r="C80" s="62"/>
      <c r="D80" s="62"/>
      <c r="E80" s="62"/>
      <c r="F80" s="62"/>
      <c r="G80" s="62"/>
      <c r="H80" s="62"/>
      <c r="I80" s="62"/>
      <c r="J80" s="62"/>
      <c r="K80" s="62"/>
      <c r="L80" s="62"/>
      <c r="M80" s="62"/>
      <c r="N80" s="62"/>
      <c r="O80" s="62"/>
      <c r="P80" s="62"/>
      <c r="R80" s="260"/>
      <c r="S80" s="260"/>
      <c r="T80" s="300"/>
    </row>
    <row r="81" spans="1:20" ht="13.5" hidden="1" thickBot="1">
      <c r="A81" s="158" t="s">
        <v>63</v>
      </c>
      <c r="B81" s="159"/>
      <c r="C81" s="157">
        <f>C55+C64+C70+C79</f>
        <v>0</v>
      </c>
      <c r="D81" s="80">
        <f>D55+D64+D70+D79</f>
        <v>0</v>
      </c>
      <c r="E81" s="159"/>
      <c r="F81" s="157">
        <f>F55+F64+F70+F79</f>
        <v>0</v>
      </c>
      <c r="G81" s="80">
        <f>G55+G64+G70+G79</f>
        <v>0</v>
      </c>
      <c r="H81" s="159"/>
      <c r="I81" s="157">
        <f t="shared" ref="I81:P81" si="11">I55+I64+I70+I79</f>
        <v>0</v>
      </c>
      <c r="J81" s="80">
        <f t="shared" si="11"/>
        <v>0</v>
      </c>
      <c r="K81" s="157">
        <f t="shared" si="11"/>
        <v>0</v>
      </c>
      <c r="L81" s="266"/>
      <c r="M81" s="266"/>
      <c r="N81" s="80">
        <f t="shared" si="11"/>
        <v>0</v>
      </c>
      <c r="O81" s="157">
        <f t="shared" si="11"/>
        <v>0</v>
      </c>
      <c r="P81" s="80">
        <f t="shared" si="11"/>
        <v>0</v>
      </c>
      <c r="Q81" s="46"/>
      <c r="R81" s="82"/>
      <c r="S81" s="83"/>
      <c r="T81" s="300"/>
    </row>
    <row r="82" spans="1:20">
      <c r="A82" s="81"/>
      <c r="B82" s="81"/>
      <c r="C82" s="82"/>
      <c r="D82" s="83"/>
      <c r="E82" s="81"/>
      <c r="F82" s="82"/>
      <c r="G82" s="83"/>
      <c r="H82" s="81"/>
      <c r="I82" s="82"/>
      <c r="J82" s="83"/>
      <c r="K82" s="46"/>
      <c r="L82" s="46"/>
      <c r="M82" s="46"/>
      <c r="N82" s="46"/>
      <c r="O82" s="46"/>
      <c r="P82" s="46"/>
      <c r="Q82" s="46"/>
      <c r="R82" s="275"/>
      <c r="S82" s="275"/>
      <c r="T82" s="300"/>
    </row>
    <row r="83" spans="1:20">
      <c r="A83" s="81"/>
      <c r="B83" s="81"/>
      <c r="C83" s="82"/>
      <c r="D83" s="83"/>
      <c r="E83" s="81"/>
      <c r="F83" s="82"/>
      <c r="G83" s="83"/>
      <c r="H83" s="81"/>
      <c r="I83" s="82"/>
      <c r="J83" s="83"/>
      <c r="K83" s="46"/>
      <c r="L83" s="46"/>
      <c r="M83" s="46"/>
      <c r="N83" s="46"/>
      <c r="O83" s="46"/>
      <c r="P83" s="46"/>
      <c r="Q83" s="46"/>
      <c r="R83" s="275"/>
      <c r="S83" s="275"/>
      <c r="T83" s="300"/>
    </row>
    <row r="84" spans="1:20">
      <c r="S84" s="300"/>
    </row>
  </sheetData>
  <mergeCells count="13">
    <mergeCell ref="A49:A50"/>
    <mergeCell ref="A41:P41"/>
    <mergeCell ref="I8:J9"/>
    <mergeCell ref="O8:P9"/>
    <mergeCell ref="F8:G9"/>
    <mergeCell ref="C8:D9"/>
    <mergeCell ref="A1:P1"/>
    <mergeCell ref="A3:P3"/>
    <mergeCell ref="A4:P4"/>
    <mergeCell ref="A5:P5"/>
    <mergeCell ref="K8:N8"/>
    <mergeCell ref="M9:N9"/>
    <mergeCell ref="K9:L9"/>
  </mergeCells>
  <phoneticPr fontId="26" type="noConversion"/>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rowBreaks count="1" manualBreakCount="1">
    <brk id="41" max="16" man="1"/>
  </rowBreaks>
</worksheet>
</file>

<file path=xl/worksheets/sheet5.xml><?xml version="1.0" encoding="utf-8"?>
<worksheet xmlns="http://schemas.openxmlformats.org/spreadsheetml/2006/main" xmlns:r="http://schemas.openxmlformats.org/officeDocument/2006/relationships">
  <sheetPr codeName="Sheet10"/>
  <dimension ref="A1:Z92"/>
  <sheetViews>
    <sheetView topLeftCell="A61" zoomScaleNormal="100" zoomScaleSheetLayoutView="75" workbookViewId="0">
      <selection activeCell="N2" sqref="N2:N28"/>
    </sheetView>
  </sheetViews>
  <sheetFormatPr defaultRowHeight="15"/>
  <cols>
    <col min="1" max="1" width="9.44140625" customWidth="1"/>
    <col min="5" max="5" width="9.5546875" customWidth="1"/>
    <col min="6" max="6" width="0.77734375" customWidth="1"/>
    <col min="7" max="7" width="10.33203125" customWidth="1"/>
    <col min="8" max="8" width="0.44140625" customWidth="1"/>
    <col min="9" max="9" width="9.5546875" customWidth="1"/>
    <col min="10" max="10" width="0.6640625" customWidth="1"/>
    <col min="11" max="11" width="10.44140625" customWidth="1"/>
    <col min="13" max="13" width="9.33203125" customWidth="1"/>
    <col min="14" max="14" width="1.21875" style="307" customWidth="1"/>
  </cols>
  <sheetData>
    <row r="1" spans="1:26" ht="20.25">
      <c r="A1" s="752" t="s">
        <v>85</v>
      </c>
      <c r="B1" s="774"/>
      <c r="C1" s="774"/>
      <c r="D1" s="774"/>
      <c r="E1" s="774"/>
      <c r="F1" s="774"/>
      <c r="G1" s="774"/>
      <c r="H1" s="774"/>
      <c r="I1" s="774"/>
      <c r="J1" s="774"/>
      <c r="K1" s="774"/>
      <c r="L1" s="774"/>
      <c r="M1" s="774"/>
      <c r="N1" s="307" t="s">
        <v>16</v>
      </c>
    </row>
    <row r="2" spans="1:26" ht="15.75">
      <c r="A2" s="281" t="s">
        <v>339</v>
      </c>
      <c r="N2" s="307" t="s">
        <v>16</v>
      </c>
    </row>
    <row r="3" spans="1:26" ht="15" customHeight="1">
      <c r="A3" s="754" t="s">
        <v>289</v>
      </c>
      <c r="B3" s="645"/>
      <c r="C3" s="645"/>
      <c r="D3" s="645"/>
      <c r="E3" s="645"/>
      <c r="F3" s="645"/>
      <c r="G3" s="645"/>
      <c r="H3" s="645"/>
      <c r="I3" s="645"/>
      <c r="J3" s="645"/>
      <c r="K3" s="645"/>
      <c r="L3" s="645"/>
      <c r="M3" s="645"/>
      <c r="N3" s="307" t="s">
        <v>16</v>
      </c>
      <c r="O3" s="231"/>
      <c r="P3" s="231"/>
      <c r="Q3" s="231"/>
      <c r="R3" s="231"/>
      <c r="S3" s="231"/>
      <c r="T3" s="231"/>
      <c r="U3" s="231"/>
      <c r="V3" s="231"/>
      <c r="W3" s="231"/>
      <c r="X3" s="231"/>
      <c r="Y3" s="231"/>
      <c r="Z3" s="231"/>
    </row>
    <row r="4" spans="1:26" ht="15.75">
      <c r="A4" s="755" t="str">
        <f>+'B. Summary of Requirements '!A5</f>
        <v>Bureau of Alcohol, Tobacco, Firearms and Explosives</v>
      </c>
      <c r="B4" s="645"/>
      <c r="C4" s="645"/>
      <c r="D4" s="645"/>
      <c r="E4" s="645"/>
      <c r="F4" s="645"/>
      <c r="G4" s="645"/>
      <c r="H4" s="645"/>
      <c r="I4" s="645"/>
      <c r="J4" s="645"/>
      <c r="K4" s="645"/>
      <c r="L4" s="645"/>
      <c r="M4" s="645"/>
      <c r="N4" s="307" t="s">
        <v>16</v>
      </c>
      <c r="O4" s="231"/>
      <c r="P4" s="231"/>
      <c r="Q4" s="231"/>
      <c r="R4" s="231"/>
      <c r="S4" s="231"/>
      <c r="T4" s="231"/>
      <c r="U4" s="231"/>
      <c r="V4" s="231"/>
      <c r="W4" s="231"/>
      <c r="X4" s="231"/>
      <c r="Y4" s="231"/>
      <c r="Z4" s="231"/>
    </row>
    <row r="5" spans="1:26">
      <c r="A5" s="232"/>
      <c r="B5" s="233"/>
      <c r="C5" s="233"/>
      <c r="D5" s="233"/>
      <c r="E5" s="233"/>
      <c r="F5" s="233"/>
      <c r="G5" s="233"/>
      <c r="H5" s="233"/>
      <c r="I5" s="233"/>
      <c r="J5" s="233"/>
      <c r="K5" s="233"/>
      <c r="L5" s="233"/>
      <c r="M5" s="233"/>
      <c r="N5" s="307" t="s">
        <v>16</v>
      </c>
      <c r="O5" s="231"/>
      <c r="P5" s="231"/>
      <c r="Q5" s="231"/>
      <c r="R5" s="231"/>
      <c r="S5" s="231"/>
      <c r="T5" s="231"/>
      <c r="U5" s="231"/>
      <c r="V5" s="231"/>
      <c r="W5" s="231"/>
      <c r="X5" s="231"/>
      <c r="Y5" s="231"/>
      <c r="Z5" s="231"/>
    </row>
    <row r="6" spans="1:26">
      <c r="A6" s="93"/>
      <c r="B6" s="93"/>
      <c r="C6" s="93"/>
      <c r="D6" s="93"/>
      <c r="E6" s="93"/>
      <c r="F6" s="93"/>
      <c r="G6" s="93"/>
      <c r="H6" s="93"/>
      <c r="I6" s="93"/>
      <c r="J6" s="93"/>
      <c r="K6" s="93"/>
      <c r="L6" s="93"/>
      <c r="M6" s="93"/>
      <c r="N6" s="307" t="s">
        <v>16</v>
      </c>
    </row>
    <row r="7" spans="1:26">
      <c r="A7" s="787" t="s">
        <v>170</v>
      </c>
      <c r="B7" s="645"/>
      <c r="C7" s="645"/>
      <c r="D7" s="645"/>
      <c r="E7" s="645"/>
      <c r="F7" s="645"/>
      <c r="G7" s="645"/>
      <c r="H7" s="645"/>
      <c r="I7" s="645"/>
      <c r="J7" s="645"/>
      <c r="K7" s="645"/>
      <c r="L7" s="645"/>
      <c r="M7" s="645"/>
      <c r="N7" s="307" t="s">
        <v>16</v>
      </c>
      <c r="O7" s="233"/>
      <c r="P7" s="233"/>
    </row>
    <row r="8" spans="1:26">
      <c r="A8" s="93"/>
      <c r="B8" s="93"/>
      <c r="C8" s="93"/>
      <c r="D8" s="93"/>
      <c r="E8" s="93"/>
      <c r="F8" s="93"/>
      <c r="G8" s="93"/>
      <c r="H8" s="93"/>
      <c r="I8" s="93"/>
      <c r="J8" s="93"/>
      <c r="K8" s="93"/>
      <c r="L8" s="93"/>
      <c r="M8" s="93"/>
      <c r="N8" s="307" t="s">
        <v>16</v>
      </c>
    </row>
    <row r="9" spans="1:26" ht="26.25" customHeight="1">
      <c r="A9" s="788" t="s">
        <v>156</v>
      </c>
      <c r="B9" s="778"/>
      <c r="C9" s="778"/>
      <c r="D9" s="778"/>
      <c r="E9" s="778"/>
      <c r="F9" s="778"/>
      <c r="G9" s="778"/>
      <c r="H9" s="778"/>
      <c r="I9" s="778"/>
      <c r="J9" s="778"/>
      <c r="K9" s="778"/>
      <c r="L9" s="778"/>
      <c r="M9" s="778"/>
      <c r="N9" s="307" t="s">
        <v>16</v>
      </c>
    </row>
    <row r="10" spans="1:26">
      <c r="A10" s="93"/>
      <c r="B10" s="93"/>
      <c r="C10" s="93"/>
      <c r="D10" s="93"/>
      <c r="E10" s="93"/>
      <c r="F10" s="93"/>
      <c r="G10" s="93"/>
      <c r="H10" s="93"/>
      <c r="I10" s="93"/>
      <c r="J10" s="93"/>
      <c r="K10" s="93"/>
      <c r="L10" s="93"/>
      <c r="M10" s="93"/>
      <c r="N10" s="307" t="s">
        <v>16</v>
      </c>
    </row>
    <row r="11" spans="1:26">
      <c r="A11" s="787" t="s">
        <v>344</v>
      </c>
      <c r="B11" s="645"/>
      <c r="C11" s="645"/>
      <c r="D11" s="645"/>
      <c r="E11" s="645"/>
      <c r="F11" s="645"/>
      <c r="G11" s="645"/>
      <c r="H11" s="645"/>
      <c r="I11" s="645"/>
      <c r="J11" s="645"/>
      <c r="K11" s="645"/>
      <c r="L11" s="645"/>
      <c r="M11" s="645"/>
      <c r="N11" s="307" t="s">
        <v>16</v>
      </c>
    </row>
    <row r="12" spans="1:26">
      <c r="A12" s="93"/>
      <c r="B12" s="93"/>
      <c r="C12" s="93"/>
      <c r="D12" s="93"/>
      <c r="E12" s="93"/>
      <c r="F12" s="93"/>
      <c r="G12" s="93"/>
      <c r="H12" s="93"/>
      <c r="I12" s="93"/>
      <c r="J12" s="93"/>
      <c r="K12" s="93"/>
      <c r="L12" s="93"/>
      <c r="M12" s="93"/>
      <c r="N12" s="307" t="s">
        <v>16</v>
      </c>
    </row>
    <row r="13" spans="1:26" ht="36.75" customHeight="1">
      <c r="A13" s="777" t="s">
        <v>157</v>
      </c>
      <c r="B13" s="778"/>
      <c r="C13" s="778"/>
      <c r="D13" s="778"/>
      <c r="E13" s="778"/>
      <c r="F13" s="778"/>
      <c r="G13" s="778"/>
      <c r="H13" s="778"/>
      <c r="I13" s="778"/>
      <c r="J13" s="778"/>
      <c r="K13" s="778"/>
      <c r="L13" s="778"/>
      <c r="M13" s="778"/>
      <c r="N13" s="307" t="s">
        <v>16</v>
      </c>
    </row>
    <row r="14" spans="1:26">
      <c r="A14" s="93"/>
      <c r="B14" s="93"/>
      <c r="C14" s="93"/>
      <c r="D14" s="93"/>
      <c r="E14" s="93"/>
      <c r="F14" s="93"/>
      <c r="G14" s="93"/>
      <c r="H14" s="93"/>
      <c r="I14" s="93"/>
      <c r="J14" s="93"/>
      <c r="K14" s="93"/>
      <c r="L14" s="93"/>
      <c r="M14" s="93"/>
      <c r="N14" s="307" t="s">
        <v>16</v>
      </c>
    </row>
    <row r="15" spans="1:26" ht="35.25" customHeight="1">
      <c r="A15" s="775" t="s">
        <v>357</v>
      </c>
      <c r="B15" s="781"/>
      <c r="C15" s="781"/>
      <c r="D15" s="781"/>
      <c r="E15" s="781"/>
      <c r="F15" s="781"/>
      <c r="G15" s="781"/>
      <c r="H15" s="781"/>
      <c r="I15" s="781"/>
      <c r="J15" s="781"/>
      <c r="K15" s="781"/>
      <c r="L15" s="781"/>
      <c r="M15" s="781"/>
      <c r="N15" s="307" t="s">
        <v>16</v>
      </c>
    </row>
    <row r="16" spans="1:26" ht="13.5" customHeight="1">
      <c r="A16" s="241"/>
      <c r="B16" s="235"/>
      <c r="C16" s="235"/>
      <c r="D16" s="235"/>
      <c r="E16" s="235"/>
      <c r="F16" s="235"/>
      <c r="G16" s="235"/>
      <c r="H16" s="235"/>
      <c r="I16" s="235"/>
      <c r="J16" s="235"/>
      <c r="K16" s="235"/>
      <c r="L16" s="235"/>
      <c r="M16" s="235"/>
      <c r="N16" s="307" t="s">
        <v>16</v>
      </c>
    </row>
    <row r="17" spans="1:14" ht="35.25" customHeight="1">
      <c r="A17" s="782" t="s">
        <v>358</v>
      </c>
      <c r="B17" s="783"/>
      <c r="C17" s="783"/>
      <c r="D17" s="783"/>
      <c r="E17" s="783"/>
      <c r="F17" s="783"/>
      <c r="G17" s="783"/>
      <c r="H17" s="783"/>
      <c r="I17" s="783"/>
      <c r="J17" s="783"/>
      <c r="K17" s="783"/>
      <c r="L17" s="783"/>
      <c r="M17" s="783"/>
      <c r="N17" s="307" t="s">
        <v>16</v>
      </c>
    </row>
    <row r="18" spans="1:14" ht="12.75" customHeight="1">
      <c r="A18" s="241"/>
      <c r="B18" s="235"/>
      <c r="C18" s="235"/>
      <c r="D18" s="235"/>
      <c r="E18" s="786"/>
      <c r="F18" s="786"/>
      <c r="G18" s="786"/>
      <c r="H18" s="235"/>
      <c r="I18" s="235"/>
      <c r="J18" s="235"/>
      <c r="K18" s="235"/>
      <c r="L18" s="235"/>
      <c r="M18" s="291"/>
      <c r="N18" s="307" t="s">
        <v>16</v>
      </c>
    </row>
    <row r="19" spans="1:14" ht="62.25" customHeight="1">
      <c r="A19" s="777" t="s">
        <v>359</v>
      </c>
      <c r="B19" s="778"/>
      <c r="C19" s="778"/>
      <c r="D19" s="778"/>
      <c r="E19" s="778"/>
      <c r="F19" s="778"/>
      <c r="G19" s="778"/>
      <c r="H19" s="778"/>
      <c r="I19" s="778"/>
      <c r="J19" s="778"/>
      <c r="K19" s="778"/>
      <c r="L19" s="778"/>
      <c r="M19" s="778"/>
      <c r="N19" s="307" t="s">
        <v>16</v>
      </c>
    </row>
    <row r="20" spans="1:14">
      <c r="A20" s="93"/>
      <c r="B20" s="93"/>
      <c r="C20" s="93"/>
      <c r="D20" s="93"/>
      <c r="E20" s="93"/>
      <c r="F20" s="93"/>
      <c r="G20" s="93"/>
      <c r="H20" s="93"/>
      <c r="I20" s="93"/>
      <c r="J20" s="93"/>
      <c r="K20" s="93"/>
      <c r="L20" s="93"/>
      <c r="M20" s="93"/>
      <c r="N20" s="307" t="s">
        <v>16</v>
      </c>
    </row>
    <row r="21" spans="1:14">
      <c r="B21" s="93"/>
      <c r="C21" s="93"/>
      <c r="D21" s="93"/>
      <c r="E21" s="779" t="s">
        <v>43</v>
      </c>
      <c r="F21" s="237"/>
      <c r="G21" s="779" t="s">
        <v>250</v>
      </c>
      <c r="H21" s="239"/>
      <c r="I21" s="779" t="s">
        <v>251</v>
      </c>
      <c r="J21" s="93"/>
      <c r="K21" s="779" t="s">
        <v>250</v>
      </c>
      <c r="L21" s="93"/>
      <c r="M21" s="93"/>
      <c r="N21" s="307" t="s">
        <v>16</v>
      </c>
    </row>
    <row r="22" spans="1:14" ht="19.5" customHeight="1">
      <c r="B22" s="93"/>
      <c r="C22" s="93"/>
      <c r="D22" s="93"/>
      <c r="E22" s="780"/>
      <c r="F22" s="237"/>
      <c r="G22" s="780"/>
      <c r="H22" s="239"/>
      <c r="I22" s="780"/>
      <c r="J22" s="93"/>
      <c r="K22" s="780"/>
      <c r="L22" s="93"/>
      <c r="M22" s="93"/>
      <c r="N22" s="307" t="s">
        <v>16</v>
      </c>
    </row>
    <row r="23" spans="1:14">
      <c r="A23" s="93" t="s">
        <v>89</v>
      </c>
      <c r="B23" s="93"/>
      <c r="C23" s="93"/>
      <c r="D23" s="93"/>
      <c r="E23" s="236"/>
      <c r="F23" s="93"/>
      <c r="G23" s="553">
        <v>9948</v>
      </c>
      <c r="H23" s="239"/>
      <c r="I23" s="236"/>
      <c r="J23" s="93"/>
      <c r="K23" s="236"/>
      <c r="L23" s="93"/>
      <c r="M23" s="93"/>
      <c r="N23" s="307" t="s">
        <v>16</v>
      </c>
    </row>
    <row r="24" spans="1:14">
      <c r="A24" s="93" t="s">
        <v>246</v>
      </c>
      <c r="B24" s="93"/>
      <c r="C24" s="93"/>
      <c r="D24" s="93"/>
      <c r="E24" s="238"/>
      <c r="F24" s="93"/>
      <c r="G24" s="554">
        <v>4974</v>
      </c>
      <c r="H24" s="239"/>
      <c r="I24" s="238"/>
      <c r="J24" s="93"/>
      <c r="K24" s="238"/>
      <c r="L24" s="93"/>
      <c r="M24" s="93"/>
      <c r="N24" s="307" t="s">
        <v>16</v>
      </c>
    </row>
    <row r="25" spans="1:14">
      <c r="A25" s="93" t="s">
        <v>290</v>
      </c>
      <c r="B25" s="93"/>
      <c r="C25" s="93"/>
      <c r="D25" s="93"/>
      <c r="E25" s="553">
        <f>E23-E24</f>
        <v>0</v>
      </c>
      <c r="F25" s="93"/>
      <c r="G25" s="553">
        <f>G23-G24</f>
        <v>4974</v>
      </c>
      <c r="H25" s="239"/>
      <c r="I25" s="553">
        <f>I23-I24</f>
        <v>0</v>
      </c>
      <c r="J25" s="93"/>
      <c r="K25" s="553">
        <f>K23-K24</f>
        <v>0</v>
      </c>
      <c r="L25" s="93"/>
      <c r="M25" s="93"/>
      <c r="N25" s="307" t="s">
        <v>16</v>
      </c>
    </row>
    <row r="26" spans="1:14">
      <c r="A26" s="93" t="s">
        <v>291</v>
      </c>
      <c r="B26" s="93"/>
      <c r="C26" s="93"/>
      <c r="D26" s="93"/>
      <c r="E26" s="93"/>
      <c r="F26" s="93"/>
      <c r="G26" s="555">
        <v>3268</v>
      </c>
      <c r="H26" s="239"/>
      <c r="I26" s="93"/>
      <c r="J26" s="93"/>
      <c r="K26" s="93"/>
      <c r="L26" s="93"/>
      <c r="M26" s="93"/>
      <c r="N26" s="307" t="s">
        <v>16</v>
      </c>
    </row>
    <row r="27" spans="1:14">
      <c r="A27" s="93" t="s">
        <v>238</v>
      </c>
      <c r="B27" s="93"/>
      <c r="C27" s="93"/>
      <c r="D27" s="93"/>
      <c r="E27" s="93"/>
      <c r="F27" s="93"/>
      <c r="G27" s="555">
        <v>321</v>
      </c>
      <c r="H27" s="239"/>
      <c r="I27" s="93"/>
      <c r="J27" s="93"/>
      <c r="K27" s="93"/>
      <c r="L27" s="93"/>
      <c r="M27" s="93"/>
      <c r="N27" s="307" t="s">
        <v>16</v>
      </c>
    </row>
    <row r="28" spans="1:14">
      <c r="A28" s="93" t="s">
        <v>292</v>
      </c>
      <c r="B28" s="93"/>
      <c r="C28" s="93"/>
      <c r="D28" s="93"/>
      <c r="E28" s="93"/>
      <c r="F28" s="93"/>
      <c r="G28" s="555">
        <v>231</v>
      </c>
      <c r="H28" s="239"/>
      <c r="I28" s="93"/>
      <c r="J28" s="93"/>
      <c r="K28" s="93"/>
      <c r="L28" s="93"/>
      <c r="M28" s="93"/>
      <c r="N28" s="307" t="s">
        <v>16</v>
      </c>
    </row>
    <row r="29" spans="1:14">
      <c r="A29" s="93" t="s">
        <v>90</v>
      </c>
      <c r="B29" s="93"/>
      <c r="C29" s="93"/>
      <c r="D29" s="93"/>
      <c r="E29" s="93"/>
      <c r="F29" s="93"/>
      <c r="G29" s="555">
        <v>14</v>
      </c>
      <c r="H29" s="239"/>
      <c r="I29" s="93"/>
      <c r="J29" s="93"/>
      <c r="K29" s="93"/>
      <c r="L29" s="93"/>
      <c r="M29" s="93"/>
      <c r="N29" s="307" t="s">
        <v>16</v>
      </c>
    </row>
    <row r="30" spans="1:14">
      <c r="A30" s="93" t="s">
        <v>293</v>
      </c>
      <c r="B30" s="93"/>
      <c r="C30" s="93"/>
      <c r="D30" s="93"/>
      <c r="E30" s="93"/>
      <c r="F30" s="93"/>
      <c r="G30" s="555">
        <v>178</v>
      </c>
      <c r="H30" s="239"/>
      <c r="I30" s="93"/>
      <c r="J30" s="93"/>
      <c r="K30" s="93"/>
      <c r="L30" s="93"/>
      <c r="M30" s="93"/>
      <c r="N30" s="307" t="s">
        <v>16</v>
      </c>
    </row>
    <row r="31" spans="1:14">
      <c r="A31" s="93" t="s">
        <v>294</v>
      </c>
      <c r="B31" s="93"/>
      <c r="C31" s="93"/>
      <c r="D31" s="93"/>
      <c r="E31" s="93"/>
      <c r="F31" s="93"/>
      <c r="G31" s="555">
        <v>12</v>
      </c>
      <c r="H31" s="239"/>
      <c r="I31" s="93"/>
      <c r="J31" s="93"/>
      <c r="K31" s="93"/>
      <c r="L31" s="93"/>
      <c r="M31" s="93"/>
      <c r="N31" s="307" t="s">
        <v>16</v>
      </c>
    </row>
    <row r="32" spans="1:14">
      <c r="A32" s="93" t="s">
        <v>295</v>
      </c>
      <c r="B32" s="93"/>
      <c r="C32" s="93"/>
      <c r="D32" s="93"/>
      <c r="E32" s="93"/>
      <c r="F32" s="93"/>
      <c r="G32" s="555"/>
      <c r="H32" s="239"/>
      <c r="I32" s="93"/>
      <c r="J32" s="93"/>
      <c r="K32" s="93"/>
      <c r="L32" s="93"/>
      <c r="M32" s="93"/>
      <c r="N32" s="307" t="s">
        <v>16</v>
      </c>
    </row>
    <row r="33" spans="1:14">
      <c r="A33" s="93" t="s">
        <v>296</v>
      </c>
      <c r="B33" s="93"/>
      <c r="C33" s="93"/>
      <c r="D33" s="93"/>
      <c r="E33" s="93"/>
      <c r="F33" s="93"/>
      <c r="G33" s="555">
        <v>620</v>
      </c>
      <c r="H33" s="239"/>
      <c r="I33" s="93"/>
      <c r="J33" s="93"/>
      <c r="K33" s="93"/>
      <c r="L33" s="93"/>
      <c r="M33" s="93"/>
      <c r="N33" s="307" t="s">
        <v>16</v>
      </c>
    </row>
    <row r="34" spans="1:14">
      <c r="A34" s="93" t="s">
        <v>297</v>
      </c>
      <c r="B34" s="93"/>
      <c r="C34" s="93"/>
      <c r="D34" s="93"/>
      <c r="E34" s="93"/>
      <c r="F34" s="93"/>
      <c r="G34" s="555">
        <v>62</v>
      </c>
      <c r="H34" s="239"/>
      <c r="I34" s="93"/>
      <c r="J34" s="93"/>
      <c r="K34" s="93"/>
      <c r="L34" s="93"/>
      <c r="M34" s="93"/>
      <c r="N34" s="307" t="s">
        <v>16</v>
      </c>
    </row>
    <row r="35" spans="1:14">
      <c r="A35" s="93" t="s">
        <v>298</v>
      </c>
      <c r="B35" s="93"/>
      <c r="C35" s="93"/>
      <c r="D35" s="93"/>
      <c r="E35" s="93"/>
      <c r="F35" s="93"/>
      <c r="G35" s="555">
        <v>0</v>
      </c>
      <c r="H35" s="239"/>
      <c r="I35" s="93"/>
      <c r="J35" s="93"/>
      <c r="K35" s="93"/>
      <c r="L35" s="93"/>
      <c r="M35" s="93"/>
      <c r="N35" s="307" t="s">
        <v>16</v>
      </c>
    </row>
    <row r="36" spans="1:14">
      <c r="A36" s="93" t="s">
        <v>299</v>
      </c>
      <c r="B36" s="93"/>
      <c r="C36" s="93"/>
      <c r="D36" s="93"/>
      <c r="E36" s="93"/>
      <c r="F36" s="93"/>
      <c r="G36" s="555">
        <v>0</v>
      </c>
      <c r="H36" s="239"/>
      <c r="I36" s="93"/>
      <c r="J36" s="93"/>
      <c r="K36" s="93"/>
      <c r="L36" s="93"/>
      <c r="M36" s="93"/>
      <c r="N36" s="307" t="s">
        <v>16</v>
      </c>
    </row>
    <row r="37" spans="1:14">
      <c r="A37" s="93" t="s">
        <v>91</v>
      </c>
      <c r="B37" s="93"/>
      <c r="C37" s="93"/>
      <c r="D37" s="93"/>
      <c r="E37" s="93"/>
      <c r="F37" s="93"/>
      <c r="G37" s="555">
        <v>132</v>
      </c>
      <c r="H37" s="239"/>
      <c r="I37" s="93"/>
      <c r="J37" s="93"/>
      <c r="K37" s="93"/>
      <c r="L37" s="93"/>
      <c r="M37" s="93"/>
      <c r="N37" s="307" t="s">
        <v>16</v>
      </c>
    </row>
    <row r="38" spans="1:14">
      <c r="A38" s="93" t="s">
        <v>300</v>
      </c>
      <c r="B38" s="93"/>
      <c r="C38" s="93"/>
      <c r="D38" s="93"/>
      <c r="E38" s="93"/>
      <c r="F38" s="93"/>
      <c r="G38" s="555">
        <v>113</v>
      </c>
      <c r="H38" s="239"/>
      <c r="I38" s="93"/>
      <c r="J38" s="93"/>
      <c r="K38" s="93"/>
      <c r="L38" s="93"/>
      <c r="M38" s="93"/>
      <c r="N38" s="307" t="s">
        <v>16</v>
      </c>
    </row>
    <row r="39" spans="1:14">
      <c r="A39" s="93" t="s">
        <v>210</v>
      </c>
      <c r="B39" s="93"/>
      <c r="C39" s="93"/>
      <c r="D39" s="93"/>
      <c r="E39" s="93"/>
      <c r="F39" s="93"/>
      <c r="G39" s="555">
        <v>154</v>
      </c>
      <c r="H39" s="239"/>
      <c r="I39" s="93"/>
      <c r="J39" s="93"/>
      <c r="K39" s="93"/>
      <c r="L39" s="93"/>
      <c r="M39" s="93"/>
      <c r="N39" s="307" t="s">
        <v>16</v>
      </c>
    </row>
    <row r="40" spans="1:14">
      <c r="A40" s="93" t="s">
        <v>92</v>
      </c>
      <c r="B40" s="93"/>
      <c r="C40" s="93"/>
      <c r="D40" s="93"/>
      <c r="E40" s="238"/>
      <c r="F40" s="93"/>
      <c r="G40" s="554">
        <v>534</v>
      </c>
      <c r="H40" s="239"/>
      <c r="I40" s="238"/>
      <c r="J40" s="93"/>
      <c r="K40" s="238"/>
      <c r="L40" s="93"/>
      <c r="M40" s="93"/>
      <c r="N40" s="307" t="s">
        <v>16</v>
      </c>
    </row>
    <row r="41" spans="1:14">
      <c r="A41" s="93"/>
      <c r="B41" s="93"/>
      <c r="C41" s="93"/>
      <c r="D41" s="93"/>
      <c r="E41" s="236"/>
      <c r="F41" s="93"/>
      <c r="G41" s="236"/>
      <c r="H41" s="239"/>
      <c r="I41" s="236"/>
      <c r="J41" s="93"/>
      <c r="K41" s="236"/>
      <c r="L41" s="93"/>
      <c r="M41" s="93"/>
      <c r="N41" s="307" t="s">
        <v>16</v>
      </c>
    </row>
    <row r="42" spans="1:14">
      <c r="A42" s="93" t="s">
        <v>305</v>
      </c>
      <c r="B42" s="93"/>
      <c r="C42" s="93"/>
      <c r="D42" s="93"/>
      <c r="E42" s="553">
        <f>SUM(E25:E40)</f>
        <v>0</v>
      </c>
      <c r="F42" s="93"/>
      <c r="G42" s="553">
        <f>SUM(G25:G40)</f>
        <v>10613</v>
      </c>
      <c r="H42" s="239"/>
      <c r="I42" s="553">
        <f>SUM(I25:I40)</f>
        <v>0</v>
      </c>
      <c r="J42" s="93"/>
      <c r="K42" s="553">
        <f>SUM(K25:K40)</f>
        <v>0</v>
      </c>
      <c r="L42" s="93"/>
      <c r="M42" s="93"/>
      <c r="N42" s="307" t="s">
        <v>16</v>
      </c>
    </row>
    <row r="43" spans="1:14">
      <c r="A43" s="93"/>
      <c r="B43" s="93"/>
      <c r="C43" s="93"/>
      <c r="D43" s="93"/>
      <c r="E43" s="93"/>
      <c r="F43" s="93"/>
      <c r="G43" s="93"/>
      <c r="H43" s="93"/>
      <c r="I43" s="93"/>
      <c r="J43" s="93"/>
      <c r="K43" s="93"/>
      <c r="L43" s="93"/>
      <c r="M43" s="93"/>
      <c r="N43" s="307" t="s">
        <v>16</v>
      </c>
    </row>
    <row r="44" spans="1:14" ht="38.25" customHeight="1">
      <c r="A44" s="777" t="s">
        <v>2</v>
      </c>
      <c r="B44" s="778"/>
      <c r="C44" s="778"/>
      <c r="D44" s="778"/>
      <c r="E44" s="778"/>
      <c r="F44" s="778"/>
      <c r="G44" s="778"/>
      <c r="H44" s="778"/>
      <c r="I44" s="778"/>
      <c r="J44" s="778"/>
      <c r="K44" s="778"/>
      <c r="L44" s="778"/>
      <c r="M44" s="93"/>
      <c r="N44" s="307" t="s">
        <v>16</v>
      </c>
    </row>
    <row r="45" spans="1:14">
      <c r="A45" s="241"/>
      <c r="B45" s="235"/>
      <c r="C45" s="235"/>
      <c r="D45" s="235"/>
      <c r="E45" s="235"/>
      <c r="F45" s="235"/>
      <c r="G45" s="235"/>
      <c r="H45" s="235"/>
      <c r="I45" s="235"/>
      <c r="J45" s="235"/>
      <c r="K45" s="235"/>
      <c r="L45" s="235"/>
      <c r="M45" s="93"/>
      <c r="N45" s="307" t="s">
        <v>16</v>
      </c>
    </row>
    <row r="46" spans="1:14" ht="26.25" customHeight="1">
      <c r="A46" s="785" t="s">
        <v>360</v>
      </c>
      <c r="B46" s="785"/>
      <c r="C46" s="785"/>
      <c r="D46" s="785"/>
      <c r="E46" s="785"/>
      <c r="F46" s="785"/>
      <c r="G46" s="785"/>
      <c r="H46" s="785"/>
      <c r="I46" s="785"/>
      <c r="J46" s="785"/>
      <c r="K46" s="785"/>
      <c r="L46" s="785"/>
      <c r="M46" s="785"/>
      <c r="N46" s="307" t="s">
        <v>16</v>
      </c>
    </row>
    <row r="47" spans="1:14">
      <c r="A47" s="93"/>
      <c r="B47" s="93"/>
      <c r="C47" s="93"/>
      <c r="D47" s="93"/>
      <c r="E47" s="292"/>
      <c r="F47" s="292"/>
      <c r="G47" s="292"/>
      <c r="J47" s="93"/>
      <c r="K47" s="93"/>
      <c r="L47" s="93"/>
      <c r="M47" s="93"/>
      <c r="N47" s="307" t="s">
        <v>16</v>
      </c>
    </row>
    <row r="48" spans="1:14" ht="30.75" customHeight="1">
      <c r="A48" s="777" t="s">
        <v>93</v>
      </c>
      <c r="B48" s="777"/>
      <c r="C48" s="777"/>
      <c r="D48" s="777"/>
      <c r="E48" s="777"/>
      <c r="F48" s="777"/>
      <c r="G48" s="777"/>
      <c r="H48" s="777"/>
      <c r="I48" s="777"/>
      <c r="J48" s="777"/>
      <c r="K48" s="777"/>
      <c r="L48" s="777"/>
      <c r="M48" s="93"/>
      <c r="N48" s="307" t="s">
        <v>16</v>
      </c>
    </row>
    <row r="49" spans="1:14">
      <c r="A49" s="93"/>
      <c r="B49" s="93"/>
      <c r="C49" s="93"/>
      <c r="D49" s="93"/>
      <c r="E49" s="93"/>
      <c r="F49" s="93"/>
      <c r="G49" s="93"/>
      <c r="H49" s="93"/>
      <c r="I49" s="93"/>
      <c r="J49" s="93"/>
      <c r="K49" s="93"/>
      <c r="L49" s="93"/>
      <c r="M49" s="93"/>
      <c r="N49" s="307" t="s">
        <v>16</v>
      </c>
    </row>
    <row r="50" spans="1:14" ht="51" customHeight="1">
      <c r="A50" s="775" t="s">
        <v>0</v>
      </c>
      <c r="B50" s="784"/>
      <c r="C50" s="784"/>
      <c r="D50" s="784"/>
      <c r="E50" s="784"/>
      <c r="F50" s="784"/>
      <c r="G50" s="784"/>
      <c r="H50" s="784"/>
      <c r="I50" s="784"/>
      <c r="J50" s="784"/>
      <c r="K50" s="784"/>
      <c r="L50" s="784"/>
      <c r="M50" s="784"/>
      <c r="N50" s="307" t="s">
        <v>16</v>
      </c>
    </row>
    <row r="51" spans="1:14" ht="13.5" customHeight="1">
      <c r="A51" s="241"/>
      <c r="B51" s="235"/>
      <c r="C51" s="235"/>
      <c r="D51" s="235"/>
      <c r="E51" s="235"/>
      <c r="F51" s="235"/>
      <c r="G51" s="235"/>
      <c r="H51" s="235"/>
      <c r="I51" s="235"/>
      <c r="J51" s="235"/>
      <c r="K51" s="235"/>
      <c r="L51" s="235"/>
      <c r="M51" s="235"/>
      <c r="N51" s="307" t="s">
        <v>16</v>
      </c>
    </row>
    <row r="52" spans="1:14" ht="49.5" customHeight="1">
      <c r="A52" s="775" t="s">
        <v>1</v>
      </c>
      <c r="B52" s="781"/>
      <c r="C52" s="781"/>
      <c r="D52" s="781"/>
      <c r="E52" s="781"/>
      <c r="F52" s="781"/>
      <c r="G52" s="781"/>
      <c r="H52" s="781"/>
      <c r="I52" s="781"/>
      <c r="J52" s="781"/>
      <c r="K52" s="781"/>
      <c r="L52" s="781"/>
      <c r="M52" s="781"/>
      <c r="N52" s="307" t="s">
        <v>16</v>
      </c>
    </row>
    <row r="53" spans="1:14" ht="12.75" customHeight="1">
      <c r="A53" s="603"/>
      <c r="B53" s="604"/>
      <c r="C53" s="604"/>
      <c r="D53" s="604"/>
      <c r="E53" s="604"/>
      <c r="F53" s="604"/>
      <c r="G53" s="604"/>
      <c r="H53" s="604"/>
      <c r="I53" s="604"/>
      <c r="J53" s="604"/>
      <c r="K53" s="604"/>
      <c r="L53" s="604"/>
      <c r="M53" s="604"/>
    </row>
    <row r="54" spans="1:14" ht="27" customHeight="1">
      <c r="A54" s="775" t="s">
        <v>5</v>
      </c>
      <c r="B54" s="781"/>
      <c r="C54" s="781"/>
      <c r="D54" s="781"/>
      <c r="E54" s="781"/>
      <c r="F54" s="781"/>
      <c r="G54" s="781"/>
      <c r="H54" s="781"/>
      <c r="I54" s="781"/>
      <c r="J54" s="781"/>
      <c r="K54" s="781"/>
      <c r="L54" s="781"/>
      <c r="M54" s="781"/>
      <c r="N54" s="307" t="s">
        <v>16</v>
      </c>
    </row>
    <row r="55" spans="1:14" ht="11.25" customHeight="1">
      <c r="A55" s="603"/>
      <c r="B55" s="604"/>
      <c r="C55" s="604"/>
      <c r="D55" s="604"/>
      <c r="E55" s="604"/>
      <c r="F55" s="604"/>
      <c r="G55" s="604"/>
      <c r="H55" s="604"/>
      <c r="I55" s="604"/>
      <c r="J55" s="604"/>
      <c r="K55" s="604"/>
      <c r="L55" s="604"/>
      <c r="M55" s="604"/>
    </row>
    <row r="56" spans="1:14" ht="30.75" customHeight="1">
      <c r="A56" s="775" t="s">
        <v>368</v>
      </c>
      <c r="B56" s="776"/>
      <c r="C56" s="776"/>
      <c r="D56" s="776"/>
      <c r="E56" s="776"/>
      <c r="F56" s="776"/>
      <c r="G56" s="776"/>
      <c r="H56" s="776"/>
      <c r="I56" s="776"/>
      <c r="J56" s="776"/>
      <c r="K56" s="776"/>
      <c r="L56" s="776"/>
      <c r="M56" s="776"/>
      <c r="N56" s="307" t="s">
        <v>16</v>
      </c>
    </row>
    <row r="57" spans="1:14" ht="13.5" customHeight="1">
      <c r="A57" s="241"/>
      <c r="B57" s="234"/>
      <c r="C57" s="234"/>
      <c r="D57" s="234"/>
      <c r="E57" s="234"/>
      <c r="F57" s="234"/>
      <c r="G57" s="234"/>
      <c r="H57" s="234"/>
      <c r="I57" s="234"/>
      <c r="J57" s="234"/>
      <c r="K57" s="234"/>
      <c r="L57" s="234"/>
      <c r="M57" s="234"/>
      <c r="N57" s="307" t="s">
        <v>16</v>
      </c>
    </row>
    <row r="58" spans="1:14" ht="24.75" customHeight="1">
      <c r="A58" s="777" t="s">
        <v>367</v>
      </c>
      <c r="B58" s="778"/>
      <c r="C58" s="778"/>
      <c r="D58" s="778"/>
      <c r="E58" s="778"/>
      <c r="F58" s="778"/>
      <c r="G58" s="778"/>
      <c r="H58" s="778"/>
      <c r="I58" s="778"/>
      <c r="J58" s="778"/>
      <c r="K58" s="778"/>
      <c r="L58" s="778"/>
      <c r="M58" s="778"/>
      <c r="N58" s="307" t="s">
        <v>16</v>
      </c>
    </row>
    <row r="59" spans="1:14" ht="11.25" customHeight="1">
      <c r="A59" s="241"/>
      <c r="B59" s="235"/>
      <c r="C59" s="235"/>
      <c r="D59" s="235"/>
      <c r="E59" s="235"/>
      <c r="F59" s="235"/>
      <c r="G59" s="235"/>
      <c r="H59" s="235"/>
      <c r="I59" s="235"/>
      <c r="J59" s="235"/>
      <c r="K59" s="235"/>
      <c r="L59" s="235"/>
      <c r="M59" s="235"/>
      <c r="N59" s="307" t="s">
        <v>16</v>
      </c>
    </row>
    <row r="60" spans="1:14" ht="40.5" customHeight="1">
      <c r="A60" s="775" t="s">
        <v>366</v>
      </c>
      <c r="B60" s="778"/>
      <c r="C60" s="778"/>
      <c r="D60" s="778"/>
      <c r="E60" s="778"/>
      <c r="F60" s="778"/>
      <c r="G60" s="778"/>
      <c r="H60" s="778"/>
      <c r="I60" s="778"/>
      <c r="J60" s="778"/>
      <c r="K60" s="778"/>
      <c r="L60" s="778"/>
      <c r="M60" s="778"/>
      <c r="N60" s="307" t="s">
        <v>16</v>
      </c>
    </row>
    <row r="61" spans="1:14" ht="14.25" customHeight="1">
      <c r="A61" s="241"/>
      <c r="B61" s="235"/>
      <c r="C61" s="235"/>
      <c r="D61" s="235"/>
      <c r="E61" s="235"/>
      <c r="F61" s="235"/>
      <c r="G61" s="235"/>
      <c r="H61" s="235"/>
      <c r="I61" s="235"/>
      <c r="J61" s="235"/>
      <c r="K61" s="235"/>
      <c r="L61" s="235"/>
      <c r="M61" s="235"/>
      <c r="N61" s="307" t="s">
        <v>16</v>
      </c>
    </row>
    <row r="62" spans="1:14" ht="52.5" customHeight="1">
      <c r="A62" s="775" t="s">
        <v>365</v>
      </c>
      <c r="B62" s="784"/>
      <c r="C62" s="784"/>
      <c r="D62" s="784"/>
      <c r="E62" s="784"/>
      <c r="F62" s="784"/>
      <c r="G62" s="784"/>
      <c r="H62" s="784"/>
      <c r="I62" s="784"/>
      <c r="J62" s="784"/>
      <c r="K62" s="784"/>
      <c r="L62" s="784"/>
      <c r="M62" s="784"/>
      <c r="N62" s="307" t="s">
        <v>16</v>
      </c>
    </row>
    <row r="63" spans="1:14" ht="11.25" customHeight="1">
      <c r="A63" s="241"/>
      <c r="B63" s="234"/>
      <c r="C63" s="234"/>
      <c r="D63" s="234"/>
      <c r="E63" s="234"/>
      <c r="F63" s="234"/>
      <c r="G63" s="234"/>
      <c r="H63" s="234"/>
      <c r="I63" s="234"/>
      <c r="J63" s="234"/>
      <c r="K63" s="234"/>
      <c r="L63" s="234"/>
      <c r="M63" s="234"/>
      <c r="N63" s="307" t="s">
        <v>16</v>
      </c>
    </row>
    <row r="64" spans="1:14" ht="38.25" customHeight="1">
      <c r="A64" s="777" t="s">
        <v>364</v>
      </c>
      <c r="B64" s="789"/>
      <c r="C64" s="789"/>
      <c r="D64" s="789"/>
      <c r="E64" s="789"/>
      <c r="F64" s="789"/>
      <c r="G64" s="789"/>
      <c r="H64" s="789"/>
      <c r="I64" s="789"/>
      <c r="J64" s="789"/>
      <c r="K64" s="789"/>
      <c r="L64" s="789"/>
      <c r="M64" s="789"/>
      <c r="N64" s="307" t="s">
        <v>16</v>
      </c>
    </row>
    <row r="65" spans="1:14" ht="15.75" customHeight="1">
      <c r="A65" s="241"/>
      <c r="B65" s="235"/>
      <c r="C65" s="235"/>
      <c r="D65" s="235"/>
      <c r="E65" s="235"/>
      <c r="F65" s="235"/>
      <c r="G65" s="235"/>
      <c r="H65" s="235"/>
      <c r="I65" s="235"/>
      <c r="J65" s="235"/>
      <c r="K65" s="235"/>
      <c r="L65" s="235"/>
      <c r="M65" s="235"/>
      <c r="N65" s="307" t="s">
        <v>16</v>
      </c>
    </row>
    <row r="66" spans="1:14" ht="38.25" customHeight="1">
      <c r="A66" s="777" t="s">
        <v>361</v>
      </c>
      <c r="B66" s="789"/>
      <c r="C66" s="789"/>
      <c r="D66" s="789"/>
      <c r="E66" s="789"/>
      <c r="F66" s="789"/>
      <c r="G66" s="789"/>
      <c r="H66" s="789"/>
      <c r="I66" s="789"/>
      <c r="J66" s="789"/>
      <c r="K66" s="789"/>
      <c r="L66" s="789"/>
      <c r="M66" s="789"/>
      <c r="N66" s="307" t="s">
        <v>16</v>
      </c>
    </row>
    <row r="67" spans="1:14" ht="15.75" customHeight="1">
      <c r="A67" s="241"/>
      <c r="B67" s="235"/>
      <c r="C67" s="235"/>
      <c r="D67" s="235"/>
      <c r="E67" s="235"/>
      <c r="F67" s="235"/>
      <c r="G67" s="235"/>
      <c r="H67" s="235"/>
      <c r="I67" s="235"/>
      <c r="J67" s="235"/>
      <c r="K67" s="235"/>
      <c r="L67" s="235"/>
      <c r="M67" s="235"/>
      <c r="N67" s="307" t="s">
        <v>16</v>
      </c>
    </row>
    <row r="68" spans="1:14" ht="27" customHeight="1">
      <c r="A68" s="777" t="s">
        <v>362</v>
      </c>
      <c r="B68" s="789"/>
      <c r="C68" s="789"/>
      <c r="D68" s="789"/>
      <c r="E68" s="789"/>
      <c r="F68" s="789"/>
      <c r="G68" s="789"/>
      <c r="H68" s="789"/>
      <c r="I68" s="789"/>
      <c r="J68" s="789"/>
      <c r="K68" s="789"/>
      <c r="L68" s="789"/>
      <c r="M68" s="789"/>
      <c r="N68" s="307" t="s">
        <v>16</v>
      </c>
    </row>
    <row r="69" spans="1:14" ht="15.75" customHeight="1">
      <c r="A69" s="241"/>
      <c r="B69" s="235"/>
      <c r="C69" s="235"/>
      <c r="D69" s="235"/>
      <c r="E69" s="235"/>
      <c r="F69" s="235"/>
      <c r="G69" s="235"/>
      <c r="H69" s="235"/>
      <c r="I69" s="235"/>
      <c r="J69" s="235"/>
      <c r="K69" s="235"/>
      <c r="L69" s="235"/>
      <c r="M69" s="235"/>
      <c r="N69" s="307" t="s">
        <v>16</v>
      </c>
    </row>
    <row r="70" spans="1:14" ht="24.75" customHeight="1">
      <c r="A70" s="777" t="s">
        <v>363</v>
      </c>
      <c r="B70" s="789"/>
      <c r="C70" s="789"/>
      <c r="D70" s="789"/>
      <c r="E70" s="789"/>
      <c r="F70" s="789"/>
      <c r="G70" s="789"/>
      <c r="H70" s="789"/>
      <c r="I70" s="789"/>
      <c r="J70" s="789"/>
      <c r="K70" s="789"/>
      <c r="L70" s="789"/>
      <c r="M70" s="789"/>
      <c r="N70" s="307" t="s">
        <v>16</v>
      </c>
    </row>
    <row r="71" spans="1:14" ht="0.75" customHeight="1">
      <c r="A71" s="241"/>
      <c r="B71" s="234"/>
      <c r="C71" s="234"/>
      <c r="D71" s="234"/>
      <c r="E71" s="234"/>
      <c r="F71" s="234"/>
      <c r="G71" s="234"/>
      <c r="H71" s="234"/>
      <c r="I71" s="234"/>
      <c r="J71" s="234"/>
      <c r="K71" s="234"/>
      <c r="L71" s="234"/>
      <c r="M71" s="234"/>
      <c r="N71" s="307" t="s">
        <v>16</v>
      </c>
    </row>
    <row r="72" spans="1:14" ht="0.75" customHeight="1">
      <c r="A72" s="241"/>
      <c r="B72" s="234"/>
      <c r="C72" s="234"/>
      <c r="D72" s="234"/>
      <c r="E72" s="234"/>
      <c r="F72" s="234"/>
      <c r="G72" s="234"/>
      <c r="H72" s="234"/>
      <c r="I72" s="234"/>
      <c r="J72" s="234"/>
      <c r="K72" s="234"/>
      <c r="L72" s="234"/>
      <c r="M72" s="234"/>
      <c r="N72" s="307" t="s">
        <v>16</v>
      </c>
    </row>
    <row r="73" spans="1:14" ht="0.75" customHeight="1">
      <c r="A73" s="241"/>
      <c r="B73" s="234"/>
      <c r="C73" s="234"/>
      <c r="D73" s="234"/>
      <c r="E73" s="234"/>
      <c r="F73" s="234"/>
      <c r="G73" s="234"/>
      <c r="H73" s="234"/>
      <c r="I73" s="234"/>
      <c r="J73" s="234"/>
      <c r="K73" s="234"/>
      <c r="L73" s="234"/>
      <c r="M73" s="234"/>
      <c r="N73" s="307" t="s">
        <v>16</v>
      </c>
    </row>
    <row r="74" spans="1:14" ht="0.75" customHeight="1">
      <c r="A74" s="241"/>
      <c r="B74" s="234"/>
      <c r="C74" s="234"/>
      <c r="D74" s="234"/>
      <c r="E74" s="234"/>
      <c r="F74" s="234"/>
      <c r="G74" s="234"/>
      <c r="H74" s="234"/>
      <c r="I74" s="234"/>
      <c r="J74" s="234"/>
      <c r="K74" s="234"/>
      <c r="L74" s="234"/>
      <c r="M74" s="234"/>
      <c r="N74" s="307" t="s">
        <v>16</v>
      </c>
    </row>
    <row r="75" spans="1:14" ht="0.75" customHeight="1">
      <c r="A75" s="241"/>
      <c r="B75" s="234"/>
      <c r="C75" s="234"/>
      <c r="D75" s="234"/>
      <c r="E75" s="234"/>
      <c r="F75" s="234"/>
      <c r="G75" s="234"/>
      <c r="H75" s="234"/>
      <c r="I75" s="234"/>
      <c r="J75" s="234"/>
      <c r="K75" s="234"/>
      <c r="L75" s="234"/>
      <c r="M75" s="234"/>
      <c r="N75" s="307" t="s">
        <v>16</v>
      </c>
    </row>
    <row r="76" spans="1:14" ht="0.75" customHeight="1">
      <c r="A76" s="241"/>
      <c r="B76" s="234"/>
      <c r="C76" s="234"/>
      <c r="D76" s="234"/>
      <c r="E76" s="234"/>
      <c r="F76" s="234"/>
      <c r="G76" s="234"/>
      <c r="H76" s="234"/>
      <c r="I76" s="234"/>
      <c r="J76" s="234"/>
      <c r="K76" s="234"/>
      <c r="L76" s="234"/>
      <c r="M76" s="234"/>
      <c r="N76" s="307" t="s">
        <v>16</v>
      </c>
    </row>
    <row r="77" spans="1:14" ht="0.75" customHeight="1">
      <c r="A77" s="241"/>
      <c r="B77" s="234"/>
      <c r="C77" s="234"/>
      <c r="D77" s="234"/>
      <c r="E77" s="234"/>
      <c r="F77" s="234"/>
      <c r="G77" s="234"/>
      <c r="H77" s="234"/>
      <c r="I77" s="234"/>
      <c r="J77" s="234"/>
      <c r="K77" s="234"/>
      <c r="L77" s="234"/>
      <c r="M77" s="234"/>
      <c r="N77" s="307" t="s">
        <v>16</v>
      </c>
    </row>
    <row r="78" spans="1:14" ht="0.75" customHeight="1">
      <c r="A78" s="241"/>
      <c r="B78" s="234"/>
      <c r="C78" s="234"/>
      <c r="D78" s="234"/>
      <c r="E78" s="234"/>
      <c r="F78" s="234"/>
      <c r="G78" s="234"/>
      <c r="H78" s="234"/>
      <c r="I78" s="234"/>
      <c r="J78" s="234"/>
      <c r="K78" s="234"/>
      <c r="L78" s="234"/>
      <c r="M78" s="234"/>
      <c r="N78" s="307" t="s">
        <v>16</v>
      </c>
    </row>
    <row r="79" spans="1:14" ht="0.75" customHeight="1">
      <c r="A79" s="241"/>
      <c r="B79" s="234"/>
      <c r="C79" s="234"/>
      <c r="D79" s="234"/>
      <c r="E79" s="234"/>
      <c r="F79" s="234"/>
      <c r="G79" s="234"/>
      <c r="H79" s="234"/>
      <c r="I79" s="234"/>
      <c r="J79" s="234"/>
      <c r="K79" s="234"/>
      <c r="L79" s="234"/>
      <c r="M79" s="234"/>
      <c r="N79" s="307" t="s">
        <v>16</v>
      </c>
    </row>
    <row r="80" spans="1:14" ht="0.75" customHeight="1">
      <c r="A80" s="241"/>
      <c r="B80" s="234"/>
      <c r="C80" s="234"/>
      <c r="D80" s="234"/>
      <c r="E80" s="234"/>
      <c r="F80" s="234"/>
      <c r="G80" s="234"/>
      <c r="H80" s="234"/>
      <c r="I80" s="234"/>
      <c r="J80" s="234"/>
      <c r="K80" s="234"/>
      <c r="L80" s="234"/>
      <c r="M80" s="234"/>
      <c r="N80" s="307" t="s">
        <v>16</v>
      </c>
    </row>
    <row r="81" spans="1:14" ht="0.75" customHeight="1">
      <c r="A81" s="241"/>
      <c r="B81" s="234"/>
      <c r="C81" s="234"/>
      <c r="D81" s="234"/>
      <c r="E81" s="234"/>
      <c r="F81" s="234"/>
      <c r="G81" s="234"/>
      <c r="H81" s="234"/>
      <c r="I81" s="234"/>
      <c r="J81" s="234"/>
      <c r="K81" s="234"/>
      <c r="L81" s="234"/>
      <c r="M81" s="234"/>
      <c r="N81" s="307" t="s">
        <v>16</v>
      </c>
    </row>
    <row r="82" spans="1:14" ht="0.75" customHeight="1">
      <c r="A82" s="241"/>
      <c r="B82" s="234"/>
      <c r="C82" s="234"/>
      <c r="D82" s="234"/>
      <c r="E82" s="234"/>
      <c r="F82" s="234"/>
      <c r="G82" s="234"/>
      <c r="H82" s="234"/>
      <c r="I82" s="234"/>
      <c r="J82" s="234"/>
      <c r="K82" s="234"/>
      <c r="L82" s="234"/>
      <c r="M82" s="234"/>
      <c r="N82" s="307" t="s">
        <v>16</v>
      </c>
    </row>
    <row r="83" spans="1:14" ht="0.75" customHeight="1">
      <c r="A83" s="241"/>
      <c r="B83" s="234"/>
      <c r="C83" s="234"/>
      <c r="D83" s="234"/>
      <c r="E83" s="234"/>
      <c r="F83" s="234"/>
      <c r="G83" s="234"/>
      <c r="H83" s="234"/>
      <c r="I83" s="234"/>
      <c r="J83" s="234"/>
      <c r="K83" s="234"/>
      <c r="L83" s="234"/>
      <c r="M83" s="234"/>
      <c r="N83" s="307" t="s">
        <v>16</v>
      </c>
    </row>
    <row r="84" spans="1:14" ht="0.75" customHeight="1">
      <c r="A84" s="241"/>
      <c r="B84" s="234"/>
      <c r="C84" s="234"/>
      <c r="D84" s="234"/>
      <c r="E84" s="234"/>
      <c r="F84" s="234"/>
      <c r="G84" s="234"/>
      <c r="H84" s="234"/>
      <c r="I84" s="234"/>
      <c r="J84" s="234"/>
      <c r="K84" s="234"/>
      <c r="L84" s="234"/>
      <c r="M84" s="234"/>
      <c r="N84" s="307" t="s">
        <v>16</v>
      </c>
    </row>
    <row r="85" spans="1:14">
      <c r="A85" s="787" t="s">
        <v>306</v>
      </c>
      <c r="B85" s="645"/>
      <c r="C85" s="645"/>
      <c r="D85" s="645"/>
      <c r="E85" s="645"/>
      <c r="F85" s="645"/>
      <c r="G85" s="645"/>
      <c r="H85" s="645"/>
      <c r="I85" s="645"/>
      <c r="J85" s="645"/>
      <c r="K85" s="645"/>
      <c r="L85" s="645"/>
      <c r="M85" s="645"/>
      <c r="N85" s="307" t="s">
        <v>16</v>
      </c>
    </row>
    <row r="86" spans="1:14">
      <c r="A86" s="552"/>
      <c r="B86" s="231"/>
      <c r="C86" s="231"/>
      <c r="D86" s="231"/>
      <c r="E86" s="231"/>
      <c r="F86" s="231"/>
      <c r="G86" s="231"/>
      <c r="H86" s="231"/>
      <c r="I86" s="231"/>
      <c r="J86" s="231"/>
      <c r="K86" s="231"/>
      <c r="L86" s="231"/>
      <c r="M86" s="231"/>
      <c r="N86" s="307" t="s">
        <v>16</v>
      </c>
    </row>
    <row r="87" spans="1:14" ht="15" customHeight="1">
      <c r="A87" s="777" t="s">
        <v>22</v>
      </c>
      <c r="B87" s="789"/>
      <c r="C87" s="789"/>
      <c r="D87" s="789"/>
      <c r="E87" s="789"/>
      <c r="F87" s="789"/>
      <c r="G87" s="789"/>
      <c r="H87" s="789"/>
      <c r="I87" s="789"/>
      <c r="J87" s="789"/>
      <c r="K87" s="789"/>
      <c r="L87" s="789"/>
      <c r="M87" s="323"/>
      <c r="N87" s="307" t="s">
        <v>16</v>
      </c>
    </row>
    <row r="88" spans="1:14">
      <c r="A88" s="552"/>
      <c r="B88" s="231"/>
      <c r="C88" s="231"/>
      <c r="D88" s="231"/>
      <c r="E88" s="231"/>
      <c r="F88" s="231"/>
      <c r="G88" s="231"/>
      <c r="H88" s="231"/>
      <c r="I88" s="231"/>
      <c r="J88" s="231"/>
      <c r="K88" s="231"/>
      <c r="L88" s="231"/>
      <c r="M88" s="231"/>
      <c r="N88" s="307" t="s">
        <v>16</v>
      </c>
    </row>
    <row r="89" spans="1:14" ht="45" customHeight="1">
      <c r="A89" s="775" t="s">
        <v>4</v>
      </c>
      <c r="B89" s="784"/>
      <c r="C89" s="784"/>
      <c r="D89" s="784"/>
      <c r="E89" s="784"/>
      <c r="F89" s="784"/>
      <c r="G89" s="784"/>
      <c r="H89" s="784"/>
      <c r="I89" s="784"/>
      <c r="J89" s="784"/>
      <c r="K89" s="784"/>
      <c r="L89" s="784"/>
      <c r="M89" s="323"/>
      <c r="N89" s="307" t="s">
        <v>16</v>
      </c>
    </row>
    <row r="90" spans="1:14" ht="12.75" customHeight="1">
      <c r="A90" s="93"/>
      <c r="B90" s="93"/>
      <c r="C90" s="93"/>
      <c r="D90" s="93"/>
      <c r="E90" s="93"/>
      <c r="F90" s="93"/>
      <c r="G90" s="93"/>
      <c r="H90" s="93"/>
      <c r="I90" s="93"/>
      <c r="J90" s="93"/>
      <c r="K90" s="93"/>
      <c r="L90" s="93"/>
      <c r="M90" s="93"/>
      <c r="N90" s="307" t="s">
        <v>16</v>
      </c>
    </row>
    <row r="91" spans="1:14" ht="36.75" customHeight="1">
      <c r="A91" s="777" t="s">
        <v>3</v>
      </c>
      <c r="B91" s="789"/>
      <c r="C91" s="789"/>
      <c r="D91" s="789"/>
      <c r="E91" s="789"/>
      <c r="F91" s="789"/>
      <c r="G91" s="789"/>
      <c r="H91" s="789"/>
      <c r="I91" s="789"/>
      <c r="J91" s="789"/>
      <c r="K91" s="789"/>
      <c r="L91" s="789"/>
      <c r="M91" s="789"/>
      <c r="N91" s="307" t="s">
        <v>76</v>
      </c>
    </row>
    <row r="92" spans="1:14" ht="36.75" customHeight="1">
      <c r="A92" s="241"/>
      <c r="B92" s="551"/>
      <c r="C92" s="551"/>
      <c r="D92" s="551"/>
      <c r="E92" s="551"/>
      <c r="F92" s="551"/>
      <c r="G92" s="551"/>
      <c r="H92" s="551"/>
      <c r="I92" s="551"/>
      <c r="J92" s="551"/>
      <c r="K92" s="551"/>
      <c r="L92" s="551"/>
      <c r="M92" s="551"/>
    </row>
  </sheetData>
  <mergeCells count="33">
    <mergeCell ref="A60:M60"/>
    <mergeCell ref="A66:M66"/>
    <mergeCell ref="A91:M91"/>
    <mergeCell ref="A64:M64"/>
    <mergeCell ref="A62:M62"/>
    <mergeCell ref="A87:L87"/>
    <mergeCell ref="A89:L89"/>
    <mergeCell ref="A68:M68"/>
    <mergeCell ref="A70:M70"/>
    <mergeCell ref="A85:M85"/>
    <mergeCell ref="E18:G18"/>
    <mergeCell ref="A3:M3"/>
    <mergeCell ref="A4:M4"/>
    <mergeCell ref="A7:M7"/>
    <mergeCell ref="A11:M11"/>
    <mergeCell ref="A9:M9"/>
    <mergeCell ref="A54:M54"/>
    <mergeCell ref="E21:E22"/>
    <mergeCell ref="G21:G22"/>
    <mergeCell ref="A52:M52"/>
    <mergeCell ref="A44:L44"/>
    <mergeCell ref="A48:L48"/>
    <mergeCell ref="A46:M46"/>
    <mergeCell ref="A1:M1"/>
    <mergeCell ref="A56:M56"/>
    <mergeCell ref="A58:M58"/>
    <mergeCell ref="A13:M13"/>
    <mergeCell ref="I21:I22"/>
    <mergeCell ref="K21:K22"/>
    <mergeCell ref="A15:M15"/>
    <mergeCell ref="A19:M19"/>
    <mergeCell ref="A17:M17"/>
    <mergeCell ref="A50:M50"/>
  </mergeCells>
  <phoneticPr fontId="0" type="noConversion"/>
  <pageMargins left="0.75" right="0.75" top="1" bottom="1" header="0.5" footer="0.5"/>
  <pageSetup orientation="landscape" r:id="rId1"/>
  <headerFooter alignWithMargins="0">
    <oddFooter>&amp;C&amp;"Times New Roman,Regular"&amp;11Exhibit E - Justification for Base Adjustments</oddFooter>
  </headerFooter>
  <rowBreaks count="1" manualBreakCount="1">
    <brk id="18" max="16383"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H37"/>
  <sheetViews>
    <sheetView showGridLines="0" showOutlineSymbols="0" zoomScaleNormal="100" workbookViewId="0">
      <selection activeCell="N2" sqref="N2:N28"/>
    </sheetView>
  </sheetViews>
  <sheetFormatPr defaultColWidth="9.6640625" defaultRowHeight="15.75"/>
  <cols>
    <col min="1" max="1" width="3.77734375" style="16" customWidth="1"/>
    <col min="2" max="2" width="23.88671875" style="16" customWidth="1"/>
    <col min="3" max="4" width="6.88671875" style="16" customWidth="1"/>
    <col min="5" max="5" width="9.77734375" style="16" customWidth="1"/>
    <col min="6" max="6" width="5.77734375" style="16" customWidth="1"/>
    <col min="7" max="7" width="5.6640625" style="16" customWidth="1"/>
    <col min="8" max="8" width="9.77734375" style="16" customWidth="1"/>
    <col min="9" max="10" width="5.6640625" style="16" customWidth="1"/>
    <col min="11" max="11" width="9.77734375" style="16" customWidth="1"/>
    <col min="12" max="12" width="5.5546875" style="16" customWidth="1"/>
    <col min="13" max="13" width="5.6640625" style="16" customWidth="1"/>
    <col min="14" max="14" width="9.77734375" style="16" customWidth="1"/>
    <col min="15" max="16" width="5.6640625" style="16" customWidth="1"/>
    <col min="17" max="17" width="9.77734375" style="16" customWidth="1"/>
    <col min="18" max="18" width="5.6640625" style="16" customWidth="1"/>
    <col min="19" max="19" width="6.77734375" style="16" customWidth="1"/>
    <col min="20" max="20" width="9.77734375" style="16" customWidth="1"/>
    <col min="21" max="21" width="1" style="319" customWidth="1"/>
    <col min="22" max="16384" width="9.6640625" style="16"/>
  </cols>
  <sheetData>
    <row r="1" spans="1:21" ht="20.25">
      <c r="A1" s="636" t="s">
        <v>105</v>
      </c>
      <c r="B1" s="637"/>
      <c r="C1" s="637"/>
      <c r="D1" s="637"/>
      <c r="E1" s="637"/>
      <c r="F1" s="637"/>
      <c r="G1" s="637"/>
      <c r="H1" s="637"/>
      <c r="I1" s="637"/>
      <c r="J1" s="637"/>
      <c r="K1" s="637"/>
      <c r="L1" s="637"/>
      <c r="M1" s="637"/>
      <c r="N1" s="637"/>
      <c r="O1" s="637"/>
      <c r="P1" s="637"/>
      <c r="Q1" s="637"/>
      <c r="R1" s="637"/>
      <c r="S1" s="637"/>
      <c r="T1" s="637"/>
      <c r="U1" s="318" t="s">
        <v>16</v>
      </c>
    </row>
    <row r="2" spans="1:21">
      <c r="A2" s="1"/>
      <c r="B2" s="1"/>
      <c r="C2" s="1"/>
      <c r="D2" s="1"/>
      <c r="E2" s="1"/>
      <c r="F2" s="1"/>
      <c r="G2" s="1"/>
      <c r="H2" s="1"/>
      <c r="I2" s="1"/>
      <c r="J2" s="1"/>
      <c r="K2" s="1"/>
      <c r="L2" s="1"/>
      <c r="M2" s="1"/>
      <c r="N2" s="1"/>
      <c r="O2" s="1"/>
      <c r="P2" s="1"/>
      <c r="Q2" s="1"/>
      <c r="R2" s="1"/>
      <c r="S2" s="1"/>
      <c r="T2" s="1"/>
      <c r="U2" s="318" t="s">
        <v>16</v>
      </c>
    </row>
    <row r="3" spans="1:21" ht="18.75">
      <c r="A3" s="790" t="s">
        <v>106</v>
      </c>
      <c r="B3" s="646"/>
      <c r="C3" s="646"/>
      <c r="D3" s="646"/>
      <c r="E3" s="646"/>
      <c r="F3" s="646"/>
      <c r="G3" s="646"/>
      <c r="H3" s="646"/>
      <c r="I3" s="646"/>
      <c r="J3" s="646"/>
      <c r="K3" s="646"/>
      <c r="L3" s="646"/>
      <c r="M3" s="646"/>
      <c r="N3" s="646"/>
      <c r="O3" s="646"/>
      <c r="P3" s="646"/>
      <c r="Q3" s="646"/>
      <c r="R3" s="646"/>
      <c r="S3" s="646"/>
      <c r="T3" s="646"/>
      <c r="U3" s="318" t="s">
        <v>16</v>
      </c>
    </row>
    <row r="4" spans="1:21" ht="16.5">
      <c r="A4" s="791" t="str">
        <f>+'B. Summary of Requirements '!A5</f>
        <v>Bureau of Alcohol, Tobacco, Firearms and Explosives</v>
      </c>
      <c r="B4" s="645"/>
      <c r="C4" s="645"/>
      <c r="D4" s="645"/>
      <c r="E4" s="645"/>
      <c r="F4" s="645"/>
      <c r="G4" s="645"/>
      <c r="H4" s="645"/>
      <c r="I4" s="645"/>
      <c r="J4" s="645"/>
      <c r="K4" s="645"/>
      <c r="L4" s="645"/>
      <c r="M4" s="645"/>
      <c r="N4" s="645"/>
      <c r="O4" s="645"/>
      <c r="P4" s="645"/>
      <c r="Q4" s="645"/>
      <c r="R4" s="645"/>
      <c r="S4" s="645"/>
      <c r="T4" s="645"/>
      <c r="U4" s="318" t="s">
        <v>16</v>
      </c>
    </row>
    <row r="5" spans="1:21" ht="16.5">
      <c r="A5" s="791" t="str">
        <f>+'B. Summary of Requirements '!A6</f>
        <v>Salaries and Expenses</v>
      </c>
      <c r="B5" s="646"/>
      <c r="C5" s="646"/>
      <c r="D5" s="646"/>
      <c r="E5" s="646"/>
      <c r="F5" s="646"/>
      <c r="G5" s="646"/>
      <c r="H5" s="646"/>
      <c r="I5" s="646"/>
      <c r="J5" s="646"/>
      <c r="K5" s="646"/>
      <c r="L5" s="646"/>
      <c r="M5" s="646"/>
      <c r="N5" s="646"/>
      <c r="O5" s="646"/>
      <c r="P5" s="646"/>
      <c r="Q5" s="646"/>
      <c r="R5" s="646"/>
      <c r="S5" s="646"/>
      <c r="T5" s="646"/>
      <c r="U5" s="318" t="s">
        <v>16</v>
      </c>
    </row>
    <row r="6" spans="1:21">
      <c r="A6" s="794" t="s">
        <v>309</v>
      </c>
      <c r="B6" s="645"/>
      <c r="C6" s="645"/>
      <c r="D6" s="645"/>
      <c r="E6" s="645"/>
      <c r="F6" s="645"/>
      <c r="G6" s="645"/>
      <c r="H6" s="645"/>
      <c r="I6" s="645"/>
      <c r="J6" s="645"/>
      <c r="K6" s="645"/>
      <c r="L6" s="645"/>
      <c r="M6" s="645"/>
      <c r="N6" s="645"/>
      <c r="O6" s="645"/>
      <c r="P6" s="645"/>
      <c r="Q6" s="645"/>
      <c r="R6" s="645"/>
      <c r="S6" s="645"/>
      <c r="T6" s="645"/>
      <c r="U6" s="318" t="s">
        <v>16</v>
      </c>
    </row>
    <row r="7" spans="1:21">
      <c r="A7" s="1"/>
      <c r="B7" s="1"/>
      <c r="C7" s="1"/>
      <c r="D7" s="1"/>
      <c r="E7" s="1"/>
      <c r="F7" s="18"/>
      <c r="G7" s="18"/>
      <c r="H7" s="18"/>
      <c r="I7" s="18"/>
      <c r="J7" s="18"/>
      <c r="K7" s="18"/>
      <c r="L7" s="18"/>
      <c r="M7" s="18"/>
      <c r="N7" s="18"/>
      <c r="O7" s="1"/>
      <c r="P7" s="1"/>
      <c r="Q7" s="1"/>
      <c r="R7" s="1"/>
      <c r="S7" s="1"/>
      <c r="T7" s="1"/>
      <c r="U7" s="318" t="s">
        <v>16</v>
      </c>
    </row>
    <row r="8" spans="1:21">
      <c r="A8" s="1"/>
      <c r="B8" s="1"/>
      <c r="C8" s="18"/>
      <c r="D8" s="18"/>
      <c r="E8" s="18"/>
      <c r="F8" s="18"/>
      <c r="G8" s="18"/>
      <c r="H8" s="18"/>
      <c r="I8" s="18"/>
      <c r="J8" s="18"/>
      <c r="K8" s="18"/>
      <c r="L8" s="18"/>
      <c r="M8" s="18"/>
      <c r="N8" s="18"/>
      <c r="O8" s="1"/>
      <c r="P8" s="1"/>
      <c r="Q8" s="1"/>
      <c r="R8" s="20"/>
      <c r="S8" s="18"/>
      <c r="T8" s="18"/>
      <c r="U8" s="318" t="s">
        <v>16</v>
      </c>
    </row>
    <row r="9" spans="1:21">
      <c r="A9" s="105"/>
      <c r="B9" s="106"/>
      <c r="C9" s="801" t="s">
        <v>73</v>
      </c>
      <c r="D9" s="802"/>
      <c r="E9" s="803"/>
      <c r="F9" s="795" t="s">
        <v>329</v>
      </c>
      <c r="G9" s="796"/>
      <c r="H9" s="797"/>
      <c r="I9" s="795" t="s">
        <v>330</v>
      </c>
      <c r="J9" s="796"/>
      <c r="K9" s="797"/>
      <c r="L9" s="801" t="s">
        <v>74</v>
      </c>
      <c r="M9" s="802"/>
      <c r="N9" s="803"/>
      <c r="O9" s="801" t="s">
        <v>75</v>
      </c>
      <c r="P9" s="802"/>
      <c r="Q9" s="803"/>
      <c r="R9" s="801" t="s">
        <v>8</v>
      </c>
      <c r="S9" s="802"/>
      <c r="T9" s="803"/>
      <c r="U9" s="318" t="s">
        <v>16</v>
      </c>
    </row>
    <row r="10" spans="1:21">
      <c r="A10" s="102"/>
      <c r="B10" s="2"/>
      <c r="C10" s="804"/>
      <c r="D10" s="805"/>
      <c r="E10" s="806"/>
      <c r="F10" s="798"/>
      <c r="G10" s="799"/>
      <c r="H10" s="800"/>
      <c r="I10" s="798"/>
      <c r="J10" s="799"/>
      <c r="K10" s="800"/>
      <c r="L10" s="804"/>
      <c r="M10" s="805"/>
      <c r="N10" s="806"/>
      <c r="O10" s="804"/>
      <c r="P10" s="805"/>
      <c r="Q10" s="806"/>
      <c r="R10" s="804"/>
      <c r="S10" s="805"/>
      <c r="T10" s="806"/>
      <c r="U10" s="318" t="s">
        <v>16</v>
      </c>
    </row>
    <row r="11" spans="1:21" ht="3" customHeight="1">
      <c r="A11" s="102"/>
      <c r="B11" s="1"/>
      <c r="C11" s="102"/>
      <c r="D11" s="1"/>
      <c r="E11" s="1"/>
      <c r="F11" s="102"/>
      <c r="G11" s="1"/>
      <c r="H11" s="1"/>
      <c r="I11" s="102"/>
      <c r="J11" s="1"/>
      <c r="K11" s="1"/>
      <c r="L11" s="102"/>
      <c r="M11" s="1"/>
      <c r="N11" s="1"/>
      <c r="O11" s="102"/>
      <c r="P11" s="1"/>
      <c r="Q11" s="1"/>
      <c r="R11" s="102"/>
      <c r="S11" s="1"/>
      <c r="T11" s="96"/>
      <c r="U11" s="318" t="s">
        <v>16</v>
      </c>
    </row>
    <row r="12" spans="1:21" ht="16.5" thickBot="1">
      <c r="A12" s="108" t="s">
        <v>161</v>
      </c>
      <c r="B12" s="166"/>
      <c r="C12" s="134" t="s">
        <v>338</v>
      </c>
      <c r="D12" s="107" t="s">
        <v>165</v>
      </c>
      <c r="E12" s="107" t="s">
        <v>340</v>
      </c>
      <c r="F12" s="134" t="s">
        <v>338</v>
      </c>
      <c r="G12" s="107" t="s">
        <v>165</v>
      </c>
      <c r="H12" s="107" t="s">
        <v>340</v>
      </c>
      <c r="I12" s="134" t="s">
        <v>338</v>
      </c>
      <c r="J12" s="107" t="s">
        <v>165</v>
      </c>
      <c r="K12" s="107" t="s">
        <v>340</v>
      </c>
      <c r="L12" s="134" t="s">
        <v>338</v>
      </c>
      <c r="M12" s="107" t="s">
        <v>165</v>
      </c>
      <c r="N12" s="107" t="s">
        <v>340</v>
      </c>
      <c r="O12" s="134" t="s">
        <v>338</v>
      </c>
      <c r="P12" s="107" t="s">
        <v>165</v>
      </c>
      <c r="Q12" s="107" t="s">
        <v>340</v>
      </c>
      <c r="R12" s="134" t="s">
        <v>338</v>
      </c>
      <c r="S12" s="107" t="s">
        <v>165</v>
      </c>
      <c r="T12" s="135" t="s">
        <v>340</v>
      </c>
      <c r="U12" s="318" t="s">
        <v>16</v>
      </c>
    </row>
    <row r="13" spans="1:21">
      <c r="A13" s="814" t="s">
        <v>279</v>
      </c>
      <c r="B13" s="815"/>
      <c r="C13" s="352">
        <v>3676</v>
      </c>
      <c r="D13" s="353">
        <v>3599</v>
      </c>
      <c r="E13" s="112">
        <v>708550</v>
      </c>
      <c r="F13" s="352"/>
      <c r="G13" s="353"/>
      <c r="H13" s="353"/>
      <c r="I13" s="557"/>
      <c r="J13" s="558"/>
      <c r="K13" s="353">
        <v>600</v>
      </c>
      <c r="L13" s="352"/>
      <c r="M13" s="353"/>
      <c r="N13" s="112">
        <v>34766.118440000006</v>
      </c>
      <c r="O13" s="352"/>
      <c r="P13" s="353"/>
      <c r="Q13" s="112">
        <f>ROUND((354762.99+500821.55*0.72)/1000+(655405.7+401803.88*0.72)/1000,0)+2</f>
        <v>1662</v>
      </c>
      <c r="R13" s="352">
        <f t="shared" ref="R13:T15" si="0">C13+F13+I13+L13+O13</f>
        <v>3676</v>
      </c>
      <c r="S13" s="353">
        <f t="shared" si="0"/>
        <v>3599</v>
      </c>
      <c r="T13" s="354">
        <f t="shared" si="0"/>
        <v>745578.11843999999</v>
      </c>
      <c r="U13" s="318" t="s">
        <v>16</v>
      </c>
    </row>
    <row r="14" spans="1:21">
      <c r="A14" s="814" t="s">
        <v>280</v>
      </c>
      <c r="B14" s="815"/>
      <c r="C14" s="352">
        <v>1356</v>
      </c>
      <c r="D14" s="353">
        <v>1361</v>
      </c>
      <c r="E14" s="112">
        <v>255865</v>
      </c>
      <c r="F14" s="352"/>
      <c r="G14" s="353"/>
      <c r="H14" s="353"/>
      <c r="I14" s="557"/>
      <c r="J14" s="558"/>
      <c r="K14" s="353">
        <v>3400</v>
      </c>
      <c r="L14" s="352"/>
      <c r="M14" s="353"/>
      <c r="N14" s="112">
        <v>12391.95802</v>
      </c>
      <c r="O14" s="352"/>
      <c r="P14" s="353"/>
      <c r="Q14" s="112">
        <f>ROUND((7919411.65+500821.55*0.26)/1000+(43370.23+401803.88*0.26)/1000,0)</f>
        <v>8197</v>
      </c>
      <c r="R14" s="352">
        <f t="shared" si="0"/>
        <v>1356</v>
      </c>
      <c r="S14" s="353">
        <f t="shared" si="0"/>
        <v>1361</v>
      </c>
      <c r="T14" s="354">
        <f t="shared" si="0"/>
        <v>279853.95802000002</v>
      </c>
      <c r="U14" s="318" t="s">
        <v>16</v>
      </c>
    </row>
    <row r="15" spans="1:21">
      <c r="A15" s="114" t="s">
        <v>281</v>
      </c>
      <c r="B15" s="33"/>
      <c r="C15" s="355">
        <v>96</v>
      </c>
      <c r="D15" s="356">
        <v>93</v>
      </c>
      <c r="E15" s="556">
        <v>19682</v>
      </c>
      <c r="F15" s="355"/>
      <c r="G15" s="356"/>
      <c r="H15" s="356"/>
      <c r="I15" s="355"/>
      <c r="J15" s="356"/>
      <c r="K15" s="356">
        <v>0</v>
      </c>
      <c r="L15" s="355"/>
      <c r="M15" s="356"/>
      <c r="N15" s="556">
        <v>953.22753999999998</v>
      </c>
      <c r="O15" s="355"/>
      <c r="P15" s="356"/>
      <c r="Q15" s="112">
        <f>ROUND((500821.55*0.02)/1000+(401803.88*0.02)/1000,0)</f>
        <v>18</v>
      </c>
      <c r="R15" s="355">
        <f t="shared" si="0"/>
        <v>96</v>
      </c>
      <c r="S15" s="356">
        <f t="shared" si="0"/>
        <v>93</v>
      </c>
      <c r="T15" s="357">
        <f t="shared" si="0"/>
        <v>20653.22754</v>
      </c>
      <c r="U15" s="318" t="s">
        <v>16</v>
      </c>
    </row>
    <row r="16" spans="1:21">
      <c r="A16" s="816" t="s">
        <v>348</v>
      </c>
      <c r="B16" s="817"/>
      <c r="C16" s="358">
        <f t="shared" ref="C16:Q16" si="1">SUM(C13:C15)</f>
        <v>5128</v>
      </c>
      <c r="D16" s="359">
        <f t="shared" si="1"/>
        <v>5053</v>
      </c>
      <c r="E16" s="287">
        <f t="shared" si="1"/>
        <v>984097</v>
      </c>
      <c r="F16" s="358">
        <f t="shared" si="1"/>
        <v>0</v>
      </c>
      <c r="G16" s="359">
        <f t="shared" si="1"/>
        <v>0</v>
      </c>
      <c r="H16" s="287">
        <f t="shared" si="1"/>
        <v>0</v>
      </c>
      <c r="I16" s="358">
        <f t="shared" si="1"/>
        <v>0</v>
      </c>
      <c r="J16" s="359">
        <f t="shared" si="1"/>
        <v>0</v>
      </c>
      <c r="K16" s="287">
        <f t="shared" si="1"/>
        <v>4000</v>
      </c>
      <c r="L16" s="358">
        <f t="shared" si="1"/>
        <v>0</v>
      </c>
      <c r="M16" s="359">
        <f t="shared" si="1"/>
        <v>0</v>
      </c>
      <c r="N16" s="287">
        <f t="shared" si="1"/>
        <v>48111.304000000004</v>
      </c>
      <c r="O16" s="358">
        <f t="shared" si="1"/>
        <v>0</v>
      </c>
      <c r="P16" s="359">
        <f t="shared" si="1"/>
        <v>0</v>
      </c>
      <c r="Q16" s="287">
        <f t="shared" si="1"/>
        <v>9877</v>
      </c>
      <c r="R16" s="358">
        <f>SUM(R13:R15)</f>
        <v>5128</v>
      </c>
      <c r="S16" s="359">
        <f>SUM(S13:S15)</f>
        <v>5053</v>
      </c>
      <c r="T16" s="610">
        <f>SUM(T13:T15)</f>
        <v>1046085.304</v>
      </c>
      <c r="U16" s="318" t="s">
        <v>16</v>
      </c>
    </row>
    <row r="17" spans="1:34">
      <c r="A17" s="807" t="s">
        <v>318</v>
      </c>
      <c r="B17" s="808"/>
      <c r="C17" s="360" t="s">
        <v>339</v>
      </c>
      <c r="D17" s="361">
        <v>55</v>
      </c>
      <c r="E17" s="361"/>
      <c r="F17" s="360"/>
      <c r="G17" s="361"/>
      <c r="H17" s="361"/>
      <c r="I17" s="360"/>
      <c r="J17" s="361"/>
      <c r="K17" s="361"/>
      <c r="L17" s="360"/>
      <c r="M17" s="361"/>
      <c r="N17" s="361"/>
      <c r="O17" s="360"/>
      <c r="P17" s="361"/>
      <c r="Q17" s="361"/>
      <c r="R17" s="360"/>
      <c r="S17" s="361">
        <f>D17+G17+J17+M17+P17</f>
        <v>55</v>
      </c>
      <c r="T17" s="362"/>
      <c r="U17" s="318" t="s">
        <v>16</v>
      </c>
      <c r="V17" s="22"/>
      <c r="W17" s="22"/>
      <c r="X17" s="22"/>
      <c r="Y17" s="22"/>
      <c r="Z17" s="22"/>
      <c r="AA17" s="22"/>
      <c r="AB17" s="22"/>
      <c r="AC17" s="22"/>
      <c r="AD17" s="22"/>
      <c r="AE17" s="22"/>
      <c r="AF17" s="22"/>
      <c r="AG17" s="22"/>
      <c r="AH17" s="22"/>
    </row>
    <row r="18" spans="1:34">
      <c r="A18" s="807" t="s">
        <v>317</v>
      </c>
      <c r="B18" s="808"/>
      <c r="C18" s="363"/>
      <c r="D18" s="364">
        <f>SUM(D16:D17)</f>
        <v>5108</v>
      </c>
      <c r="E18" s="364"/>
      <c r="F18" s="363"/>
      <c r="G18" s="364">
        <f>+G16+G17</f>
        <v>0</v>
      </c>
      <c r="H18" s="364"/>
      <c r="I18" s="363"/>
      <c r="J18" s="364">
        <f>+J16+J17</f>
        <v>0</v>
      </c>
      <c r="K18" s="364"/>
      <c r="L18" s="363"/>
      <c r="M18" s="364">
        <f>+M16+M17</f>
        <v>0</v>
      </c>
      <c r="N18" s="364"/>
      <c r="O18" s="363"/>
      <c r="P18" s="364">
        <f>+P16+P17</f>
        <v>0</v>
      </c>
      <c r="Q18" s="364"/>
      <c r="R18" s="363"/>
      <c r="S18" s="364">
        <f>SUM(S16:S17)</f>
        <v>5108</v>
      </c>
      <c r="T18" s="365"/>
      <c r="U18" s="318" t="s">
        <v>16</v>
      </c>
    </row>
    <row r="19" spans="1:34">
      <c r="A19" s="818" t="s">
        <v>319</v>
      </c>
      <c r="B19" s="819"/>
      <c r="C19" s="352"/>
      <c r="D19" s="353"/>
      <c r="E19" s="353"/>
      <c r="F19" s="352"/>
      <c r="G19" s="353"/>
      <c r="H19" s="353"/>
      <c r="I19" s="352"/>
      <c r="J19" s="353"/>
      <c r="K19" s="353"/>
      <c r="L19" s="352"/>
      <c r="M19" s="353"/>
      <c r="N19" s="353"/>
      <c r="O19" s="352"/>
      <c r="P19" s="353"/>
      <c r="Q19" s="353"/>
      <c r="R19" s="352"/>
      <c r="S19" s="353"/>
      <c r="T19" s="354"/>
      <c r="U19" s="318" t="s">
        <v>16</v>
      </c>
    </row>
    <row r="20" spans="1:34" ht="18.75">
      <c r="A20" s="792" t="s">
        <v>175</v>
      </c>
      <c r="B20" s="793"/>
      <c r="C20" s="352"/>
      <c r="D20" s="588">
        <v>641</v>
      </c>
      <c r="E20" s="353"/>
      <c r="F20" s="352"/>
      <c r="G20" s="353"/>
      <c r="H20" s="353"/>
      <c r="I20" s="352"/>
      <c r="J20" s="353"/>
      <c r="K20" s="353"/>
      <c r="L20" s="352"/>
      <c r="M20" s="353"/>
      <c r="N20" s="353"/>
      <c r="O20" s="352"/>
      <c r="P20" s="353"/>
      <c r="Q20" s="353"/>
      <c r="R20" s="352"/>
      <c r="S20" s="353">
        <f>D20+G20+J20+M20+P20</f>
        <v>641</v>
      </c>
      <c r="T20" s="354"/>
      <c r="U20" s="318" t="s">
        <v>16</v>
      </c>
    </row>
    <row r="21" spans="1:34" ht="18.75">
      <c r="A21" s="811" t="s">
        <v>234</v>
      </c>
      <c r="B21" s="812"/>
      <c r="C21" s="360"/>
      <c r="D21" s="589">
        <v>29</v>
      </c>
      <c r="E21" s="361"/>
      <c r="F21" s="360"/>
      <c r="G21" s="361"/>
      <c r="H21" s="361"/>
      <c r="I21" s="360"/>
      <c r="J21" s="361"/>
      <c r="K21" s="361"/>
      <c r="L21" s="360"/>
      <c r="M21" s="361"/>
      <c r="N21" s="361"/>
      <c r="O21" s="360"/>
      <c r="P21" s="361"/>
      <c r="Q21" s="361"/>
      <c r="R21" s="360"/>
      <c r="S21" s="361">
        <f>D21+G21+J21+M21+P21</f>
        <v>29</v>
      </c>
      <c r="T21" s="362"/>
      <c r="U21" s="318" t="s">
        <v>16</v>
      </c>
    </row>
    <row r="22" spans="1:34">
      <c r="A22" s="813" t="s">
        <v>320</v>
      </c>
      <c r="B22" s="808"/>
      <c r="C22" s="360"/>
      <c r="D22" s="361">
        <f>D21+D20+D18</f>
        <v>5778</v>
      </c>
      <c r="E22" s="366"/>
      <c r="F22" s="360"/>
      <c r="G22" s="361">
        <f>G21+G20+G18</f>
        <v>0</v>
      </c>
      <c r="H22" s="366"/>
      <c r="I22" s="360"/>
      <c r="J22" s="361">
        <f>J21+J20+J18</f>
        <v>0</v>
      </c>
      <c r="K22" s="366"/>
      <c r="L22" s="360"/>
      <c r="M22" s="361">
        <f>M21+M20+M18</f>
        <v>0</v>
      </c>
      <c r="N22" s="366"/>
      <c r="O22" s="360"/>
      <c r="P22" s="361">
        <f>P21+P20+P18</f>
        <v>0</v>
      </c>
      <c r="Q22" s="366"/>
      <c r="R22" s="360"/>
      <c r="S22" s="361">
        <f>S21+S20+S18</f>
        <v>5778</v>
      </c>
      <c r="T22" s="367"/>
      <c r="U22" s="318" t="s">
        <v>16</v>
      </c>
    </row>
    <row r="23" spans="1:34">
      <c r="B23" s="1"/>
      <c r="C23" s="1"/>
      <c r="D23" s="1"/>
      <c r="E23" s="1"/>
      <c r="F23" s="1"/>
      <c r="G23" s="1"/>
      <c r="H23" s="1"/>
      <c r="I23" s="1"/>
      <c r="J23" s="1"/>
      <c r="K23" s="1"/>
      <c r="L23" s="1"/>
      <c r="M23" s="1"/>
      <c r="N23" s="1"/>
      <c r="O23" s="1"/>
      <c r="P23" s="1"/>
      <c r="Q23" s="1"/>
      <c r="R23" s="1"/>
      <c r="S23" s="1"/>
      <c r="T23" s="1"/>
      <c r="U23" s="318" t="s">
        <v>16</v>
      </c>
    </row>
    <row r="24" spans="1:34">
      <c r="A24" s="1"/>
      <c r="B24" s="1"/>
      <c r="C24" s="1"/>
      <c r="D24" s="1"/>
      <c r="E24" s="1"/>
      <c r="F24" s="1"/>
      <c r="G24" s="1"/>
      <c r="H24" s="1"/>
      <c r="I24" s="1"/>
      <c r="J24" s="1"/>
      <c r="K24" s="1"/>
      <c r="L24" s="1"/>
      <c r="M24" s="1"/>
      <c r="N24" s="1"/>
      <c r="O24" s="1"/>
      <c r="P24" s="1"/>
      <c r="Q24" s="1"/>
      <c r="R24" s="1"/>
      <c r="S24" s="1"/>
      <c r="T24" s="1"/>
      <c r="U24" s="318" t="s">
        <v>16</v>
      </c>
    </row>
    <row r="25" spans="1:34">
      <c r="A25" s="1" t="s">
        <v>107</v>
      </c>
      <c r="C25" s="1"/>
      <c r="D25" s="1"/>
      <c r="E25" s="1"/>
      <c r="F25" s="1"/>
      <c r="G25" s="1"/>
      <c r="H25" s="1"/>
      <c r="I25" s="1"/>
      <c r="J25" s="1"/>
      <c r="K25" s="1"/>
      <c r="L25" s="1"/>
      <c r="M25" s="1"/>
      <c r="N25" s="1"/>
      <c r="O25" s="1"/>
      <c r="P25" s="1"/>
      <c r="Q25" s="1"/>
      <c r="R25" s="1"/>
      <c r="S25" s="1"/>
      <c r="T25" s="1"/>
      <c r="U25" s="318" t="s">
        <v>16</v>
      </c>
    </row>
    <row r="26" spans="1:34">
      <c r="A26" s="1"/>
      <c r="C26" s="1"/>
      <c r="D26" s="1"/>
      <c r="E26" s="1"/>
      <c r="F26" s="1"/>
      <c r="G26" s="1"/>
      <c r="H26" s="1"/>
      <c r="I26" s="1"/>
      <c r="J26" s="1"/>
      <c r="K26" s="1"/>
      <c r="L26" s="1"/>
      <c r="M26" s="1"/>
      <c r="N26" s="1"/>
      <c r="O26" s="1"/>
      <c r="P26" s="1"/>
      <c r="Q26" s="1"/>
      <c r="R26" s="1"/>
      <c r="S26" s="1"/>
      <c r="T26" s="1"/>
      <c r="U26" s="318" t="s">
        <v>16</v>
      </c>
    </row>
    <row r="27" spans="1:34">
      <c r="A27" s="1" t="s">
        <v>301</v>
      </c>
      <c r="C27" s="1"/>
      <c r="D27" s="1"/>
      <c r="E27" s="1"/>
      <c r="F27" s="1"/>
      <c r="G27" s="1"/>
      <c r="H27" s="1"/>
      <c r="I27" s="1"/>
      <c r="J27" s="1"/>
      <c r="K27" s="1"/>
      <c r="L27" s="1"/>
      <c r="M27" s="1"/>
      <c r="N27" s="1"/>
      <c r="O27" s="1"/>
      <c r="P27" s="1"/>
      <c r="Q27" s="1"/>
      <c r="R27" s="1"/>
      <c r="S27" s="1"/>
      <c r="T27" s="1"/>
      <c r="U27" s="318" t="s">
        <v>16</v>
      </c>
    </row>
    <row r="28" spans="1:34">
      <c r="A28" s="1"/>
      <c r="B28" s="1"/>
      <c r="C28" s="1"/>
      <c r="D28" s="1"/>
      <c r="E28" s="1"/>
      <c r="F28" s="1"/>
      <c r="G28" s="1"/>
      <c r="H28" s="1"/>
      <c r="I28" s="1"/>
      <c r="J28" s="1"/>
      <c r="K28" s="1"/>
      <c r="L28" s="1"/>
      <c r="M28" s="1"/>
      <c r="N28" s="1"/>
      <c r="O28" s="1"/>
      <c r="P28" s="1"/>
      <c r="Q28" s="1"/>
      <c r="R28" s="1"/>
      <c r="S28" s="1"/>
      <c r="T28" s="1"/>
      <c r="U28" s="318" t="s">
        <v>16</v>
      </c>
    </row>
    <row r="29" spans="1:34" ht="40.15" customHeight="1">
      <c r="A29" s="809" t="s">
        <v>303</v>
      </c>
      <c r="B29" s="810"/>
      <c r="C29" s="810"/>
      <c r="D29" s="810"/>
      <c r="E29" s="810"/>
      <c r="F29" s="810"/>
      <c r="G29" s="810"/>
      <c r="H29" s="810"/>
      <c r="I29" s="810"/>
      <c r="J29" s="810"/>
      <c r="K29" s="810"/>
      <c r="L29" s="810"/>
      <c r="M29" s="810"/>
      <c r="N29" s="810"/>
      <c r="O29" s="810"/>
      <c r="P29" s="810"/>
      <c r="Q29" s="810"/>
      <c r="R29" s="810"/>
      <c r="S29" s="810"/>
      <c r="T29" s="810"/>
      <c r="U29" s="810"/>
    </row>
    <row r="30" spans="1:34" ht="14.45" customHeight="1">
      <c r="A30" s="94"/>
      <c r="B30" s="87"/>
      <c r="C30" s="87"/>
      <c r="D30" s="87"/>
      <c r="E30" s="87"/>
      <c r="F30" s="87"/>
      <c r="G30" s="87"/>
      <c r="H30" s="87"/>
      <c r="I30" s="87"/>
      <c r="J30" s="87"/>
      <c r="K30" s="87"/>
      <c r="L30" s="87"/>
      <c r="M30" s="87"/>
      <c r="N30" s="87"/>
      <c r="O30" s="87"/>
      <c r="P30" s="87"/>
      <c r="Q30" s="87"/>
      <c r="R30" s="1"/>
      <c r="S30" s="1"/>
      <c r="T30" s="1"/>
      <c r="U30" s="318" t="s">
        <v>16</v>
      </c>
    </row>
    <row r="31" spans="1:34">
      <c r="A31" s="1" t="s">
        <v>304</v>
      </c>
      <c r="B31" s="1"/>
      <c r="C31" s="1"/>
      <c r="D31" s="1"/>
      <c r="E31" s="1"/>
      <c r="F31" s="1"/>
      <c r="G31" s="1"/>
      <c r="H31" s="1"/>
      <c r="I31" s="1"/>
      <c r="J31" s="1"/>
      <c r="K31" s="1"/>
      <c r="L31" s="1"/>
      <c r="M31" s="1"/>
      <c r="N31" s="1"/>
      <c r="O31" s="1"/>
      <c r="P31" s="1"/>
      <c r="Q31" s="1"/>
      <c r="R31" s="1"/>
      <c r="S31" s="1"/>
      <c r="T31" s="1"/>
      <c r="U31" s="318" t="s">
        <v>16</v>
      </c>
    </row>
    <row r="32" spans="1:34">
      <c r="A32" s="1" t="s">
        <v>239</v>
      </c>
      <c r="B32" s="1"/>
      <c r="C32" s="1"/>
      <c r="D32" s="1"/>
      <c r="E32" s="1"/>
      <c r="F32" s="1"/>
      <c r="G32" s="1"/>
      <c r="H32" s="1"/>
      <c r="I32" s="1"/>
      <c r="J32" s="1"/>
      <c r="K32" s="1"/>
      <c r="L32" s="1"/>
      <c r="M32" s="1"/>
      <c r="N32" s="1"/>
      <c r="O32" s="1"/>
      <c r="P32" s="1"/>
      <c r="Q32" s="1"/>
      <c r="R32" s="1"/>
      <c r="S32" s="1"/>
      <c r="T32" s="1"/>
      <c r="U32" s="318" t="s">
        <v>16</v>
      </c>
    </row>
    <row r="33" spans="1:21">
      <c r="A33" s="559" t="s">
        <v>240</v>
      </c>
      <c r="B33" s="1"/>
      <c r="C33" s="1"/>
      <c r="D33" s="1"/>
      <c r="E33" s="1"/>
      <c r="F33" s="1"/>
      <c r="G33" s="1"/>
      <c r="H33" s="1"/>
      <c r="I33" s="1"/>
      <c r="J33" s="1"/>
      <c r="K33" s="1"/>
      <c r="L33" s="1"/>
      <c r="M33" s="1"/>
      <c r="N33" s="1"/>
      <c r="O33" s="1"/>
      <c r="P33" s="1"/>
      <c r="Q33" s="1"/>
      <c r="R33" s="1"/>
      <c r="S33" s="1"/>
      <c r="T33" s="1"/>
      <c r="U33" s="318" t="s">
        <v>16</v>
      </c>
    </row>
    <row r="34" spans="1:21">
      <c r="A34" s="1" t="s">
        <v>375</v>
      </c>
      <c r="B34" s="1"/>
      <c r="C34" s="1"/>
      <c r="D34" s="1"/>
      <c r="E34" s="1"/>
      <c r="F34" s="1"/>
      <c r="G34" s="1"/>
      <c r="H34" s="1"/>
      <c r="I34" s="1"/>
      <c r="J34" s="1"/>
      <c r="K34" s="1"/>
      <c r="L34" s="1"/>
      <c r="M34" s="1"/>
      <c r="N34" s="1"/>
      <c r="O34" s="1"/>
      <c r="P34" s="1"/>
      <c r="Q34" s="1"/>
      <c r="R34" s="1"/>
      <c r="S34" s="1"/>
      <c r="T34" s="1"/>
      <c r="U34" s="318" t="s">
        <v>16</v>
      </c>
    </row>
    <row r="35" spans="1:21">
      <c r="A35" s="95"/>
      <c r="B35" s="1"/>
      <c r="C35" s="1"/>
      <c r="D35" s="1"/>
      <c r="E35" s="1"/>
      <c r="F35" s="1"/>
      <c r="G35" s="1"/>
      <c r="H35" s="1"/>
      <c r="I35" s="1"/>
      <c r="J35" s="1"/>
      <c r="K35" s="1"/>
      <c r="L35" s="1"/>
      <c r="M35" s="1"/>
      <c r="N35" s="1"/>
      <c r="O35" s="1"/>
      <c r="P35" s="1"/>
      <c r="Q35" s="1"/>
      <c r="R35" s="1"/>
      <c r="S35" s="1"/>
      <c r="T35" s="1"/>
      <c r="U35" s="318" t="s">
        <v>76</v>
      </c>
    </row>
    <row r="36" spans="1:21">
      <c r="A36" s="95"/>
      <c r="B36" s="95"/>
      <c r="C36" s="95"/>
      <c r="D36" s="95"/>
      <c r="E36" s="95"/>
      <c r="F36" s="95"/>
      <c r="G36" s="95"/>
      <c r="H36" s="95"/>
      <c r="I36" s="95"/>
      <c r="J36" s="95"/>
      <c r="K36" s="95"/>
      <c r="L36" s="1"/>
      <c r="M36" s="1"/>
      <c r="N36" s="1"/>
      <c r="O36" s="1"/>
      <c r="P36" s="1"/>
      <c r="Q36" s="1"/>
      <c r="R36" s="1"/>
      <c r="S36" s="1"/>
      <c r="T36" s="1"/>
    </row>
    <row r="37" spans="1:21">
      <c r="T37" s="294"/>
    </row>
  </sheetData>
  <mergeCells count="21">
    <mergeCell ref="F9:H10"/>
    <mergeCell ref="R9:T10"/>
    <mergeCell ref="A29:U29"/>
    <mergeCell ref="A21:B21"/>
    <mergeCell ref="A22:B22"/>
    <mergeCell ref="C9:E10"/>
    <mergeCell ref="A13:B13"/>
    <mergeCell ref="A14:B14"/>
    <mergeCell ref="A17:B17"/>
    <mergeCell ref="A16:B16"/>
    <mergeCell ref="A19:B19"/>
    <mergeCell ref="A1:T1"/>
    <mergeCell ref="A3:T3"/>
    <mergeCell ref="A4:T4"/>
    <mergeCell ref="A5:T5"/>
    <mergeCell ref="A20:B20"/>
    <mergeCell ref="A6:T6"/>
    <mergeCell ref="I9:K10"/>
    <mergeCell ref="L9:N10"/>
    <mergeCell ref="A18:B18"/>
    <mergeCell ref="O9:Q10"/>
  </mergeCells>
  <phoneticPr fontId="0" type="noConversion"/>
  <printOptions horizontalCentered="1"/>
  <pageMargins left="0.5" right="0.5" top="0.5" bottom="0.55000000000000004" header="0" footer="0"/>
  <pageSetup scale="67" firstPageNumber="2" orientation="landscape" useFirstPageNumber="1" horizontalDpi="300" verticalDpi="300" r:id="rId1"/>
  <headerFooter alignWithMargins="0">
    <oddFooter>&amp;C&amp;"Times New Roman,Regular"Exhibit F - Crosswalk of 2007 Availability</oddFooter>
  </headerFooter>
</worksheet>
</file>

<file path=xl/worksheets/sheet7.xml><?xml version="1.0" encoding="utf-8"?>
<worksheet xmlns="http://schemas.openxmlformats.org/spreadsheetml/2006/main" xmlns:r="http://schemas.openxmlformats.org/officeDocument/2006/relationships">
  <sheetPr codeName="Sheet12">
    <pageSetUpPr fitToPage="1"/>
  </sheetPr>
  <dimension ref="A1:AH38"/>
  <sheetViews>
    <sheetView topLeftCell="K4" zoomScaleNormal="100" workbookViewId="0">
      <selection activeCell="N2" sqref="A2:T28"/>
    </sheetView>
  </sheetViews>
  <sheetFormatPr defaultRowHeight="15"/>
  <cols>
    <col min="2" max="2" width="9.88671875" customWidth="1"/>
    <col min="4" max="4" width="8.77734375" customWidth="1"/>
    <col min="5" max="5" width="10.33203125" style="288" customWidth="1"/>
    <col min="20" max="20" width="11" bestFit="1" customWidth="1"/>
  </cols>
  <sheetData>
    <row r="1" spans="1:21" ht="20.25">
      <c r="A1" s="820" t="s">
        <v>108</v>
      </c>
      <c r="B1" s="821"/>
      <c r="C1" s="821"/>
      <c r="D1" s="821"/>
      <c r="E1" s="278"/>
      <c r="F1" s="278"/>
      <c r="G1" s="278"/>
      <c r="H1" s="278"/>
      <c r="I1" s="278"/>
      <c r="J1" s="278"/>
      <c r="K1" s="278"/>
      <c r="L1" s="278"/>
      <c r="M1" s="278"/>
      <c r="N1" s="278"/>
      <c r="O1" s="278"/>
      <c r="P1" s="278"/>
      <c r="Q1" s="278"/>
      <c r="R1" s="278"/>
      <c r="S1" s="278"/>
      <c r="T1" s="433"/>
      <c r="U1" s="320" t="s">
        <v>16</v>
      </c>
    </row>
    <row r="2" spans="1:21" ht="15.75">
      <c r="A2" s="278"/>
      <c r="B2" s="278"/>
      <c r="C2" s="278"/>
      <c r="D2" s="278"/>
      <c r="E2" s="278"/>
      <c r="F2" s="278"/>
      <c r="G2" s="278"/>
      <c r="H2" s="278"/>
      <c r="I2" s="278"/>
      <c r="J2" s="278"/>
      <c r="K2" s="278"/>
      <c r="L2" s="278"/>
      <c r="M2" s="278"/>
      <c r="N2" s="278"/>
      <c r="O2" s="278"/>
      <c r="P2" s="278"/>
      <c r="Q2" s="278"/>
      <c r="R2" s="278"/>
      <c r="S2" s="278"/>
      <c r="T2" s="433"/>
      <c r="U2" s="320" t="s">
        <v>16</v>
      </c>
    </row>
    <row r="3" spans="1:21" s="16" customFormat="1" ht="18.75">
      <c r="A3" s="822" t="s">
        <v>20</v>
      </c>
      <c r="B3" s="823"/>
      <c r="C3" s="823"/>
      <c r="D3" s="823"/>
      <c r="E3" s="823"/>
      <c r="F3" s="823"/>
      <c r="G3" s="823"/>
      <c r="H3" s="823"/>
      <c r="I3" s="823"/>
      <c r="J3" s="823"/>
      <c r="K3" s="823"/>
      <c r="L3" s="823"/>
      <c r="M3" s="823"/>
      <c r="N3" s="823"/>
      <c r="O3" s="823"/>
      <c r="P3" s="823"/>
      <c r="Q3" s="823"/>
      <c r="R3" s="823"/>
      <c r="S3" s="823"/>
      <c r="T3" s="823"/>
      <c r="U3" s="318" t="s">
        <v>16</v>
      </c>
    </row>
    <row r="4" spans="1:21" s="16" customFormat="1" ht="15.75">
      <c r="A4" s="824" t="str">
        <f>+'B. Summary of Requirements '!A5</f>
        <v>Bureau of Alcohol, Tobacco, Firearms and Explosives</v>
      </c>
      <c r="B4" s="825"/>
      <c r="C4" s="825"/>
      <c r="D4" s="825"/>
      <c r="E4" s="825"/>
      <c r="F4" s="825"/>
      <c r="G4" s="825"/>
      <c r="H4" s="825"/>
      <c r="I4" s="825"/>
      <c r="J4" s="825"/>
      <c r="K4" s="825"/>
      <c r="L4" s="825"/>
      <c r="M4" s="825"/>
      <c r="N4" s="825"/>
      <c r="O4" s="825"/>
      <c r="P4" s="825"/>
      <c r="Q4" s="825"/>
      <c r="R4" s="825"/>
      <c r="S4" s="825"/>
      <c r="T4" s="825"/>
      <c r="U4" s="318" t="s">
        <v>16</v>
      </c>
    </row>
    <row r="5" spans="1:21" s="16" customFormat="1" ht="15.75">
      <c r="A5" s="824" t="str">
        <f>+'B. Summary of Requirements '!A6</f>
        <v>Salaries and Expenses</v>
      </c>
      <c r="B5" s="826"/>
      <c r="C5" s="826"/>
      <c r="D5" s="826"/>
      <c r="E5" s="826"/>
      <c r="F5" s="826"/>
      <c r="G5" s="826"/>
      <c r="H5" s="826"/>
      <c r="I5" s="826"/>
      <c r="J5" s="826"/>
      <c r="K5" s="826"/>
      <c r="L5" s="826"/>
      <c r="M5" s="826"/>
      <c r="N5" s="826"/>
      <c r="O5" s="826"/>
      <c r="P5" s="826"/>
      <c r="Q5" s="826"/>
      <c r="R5" s="826"/>
      <c r="S5" s="826"/>
      <c r="T5" s="826"/>
      <c r="U5" s="318" t="s">
        <v>16</v>
      </c>
    </row>
    <row r="6" spans="1:21" s="16" customFormat="1" ht="15.75">
      <c r="A6" s="829" t="s">
        <v>309</v>
      </c>
      <c r="B6" s="830"/>
      <c r="C6" s="830"/>
      <c r="D6" s="830"/>
      <c r="E6" s="830"/>
      <c r="F6" s="830"/>
      <c r="G6" s="830"/>
      <c r="H6" s="830"/>
      <c r="I6" s="830"/>
      <c r="J6" s="830"/>
      <c r="K6" s="830"/>
      <c r="L6" s="830"/>
      <c r="M6" s="830"/>
      <c r="N6" s="830"/>
      <c r="O6" s="830"/>
      <c r="P6" s="830"/>
      <c r="Q6" s="830"/>
      <c r="R6" s="830"/>
      <c r="S6" s="830"/>
      <c r="T6" s="830"/>
      <c r="U6" s="318" t="s">
        <v>16</v>
      </c>
    </row>
    <row r="7" spans="1:21" s="16" customFormat="1" ht="15.75">
      <c r="A7" s="11"/>
      <c r="B7" s="11"/>
      <c r="C7" s="11"/>
      <c r="D7" s="11"/>
      <c r="E7" s="11"/>
      <c r="F7" s="13"/>
      <c r="G7" s="13"/>
      <c r="H7" s="13"/>
      <c r="I7" s="13"/>
      <c r="J7" s="13"/>
      <c r="K7" s="13"/>
      <c r="L7" s="13"/>
      <c r="M7" s="13"/>
      <c r="N7" s="13"/>
      <c r="O7" s="11"/>
      <c r="P7" s="11"/>
      <c r="Q7" s="11"/>
      <c r="R7" s="11"/>
      <c r="S7" s="11"/>
      <c r="T7" s="11"/>
      <c r="U7" s="318" t="s">
        <v>16</v>
      </c>
    </row>
    <row r="8" spans="1:21" s="16" customFormat="1" ht="15.75">
      <c r="A8" s="11"/>
      <c r="B8" s="11"/>
      <c r="C8" s="13"/>
      <c r="D8" s="13"/>
      <c r="E8" s="13"/>
      <c r="F8" s="13"/>
      <c r="G8" s="13"/>
      <c r="H8" s="13"/>
      <c r="I8" s="13"/>
      <c r="J8" s="13"/>
      <c r="K8" s="13"/>
      <c r="L8" s="13"/>
      <c r="M8" s="13"/>
      <c r="N8" s="13"/>
      <c r="O8" s="11"/>
      <c r="P8" s="11"/>
      <c r="Q8" s="11"/>
      <c r="R8" s="11"/>
      <c r="S8" s="13"/>
      <c r="T8" s="13"/>
      <c r="U8" s="318" t="s">
        <v>16</v>
      </c>
    </row>
    <row r="9" spans="1:21" s="325" customFormat="1" ht="16.5" customHeight="1">
      <c r="A9" s="434"/>
      <c r="B9" s="435"/>
      <c r="C9" s="831" t="s">
        <v>285</v>
      </c>
      <c r="D9" s="832"/>
      <c r="E9" s="833"/>
      <c r="F9" s="837" t="s">
        <v>329</v>
      </c>
      <c r="G9" s="838"/>
      <c r="H9" s="839"/>
      <c r="I9" s="837" t="s">
        <v>330</v>
      </c>
      <c r="J9" s="838"/>
      <c r="K9" s="839"/>
      <c r="L9" s="831" t="s">
        <v>74</v>
      </c>
      <c r="M9" s="832"/>
      <c r="N9" s="833"/>
      <c r="O9" s="831" t="s">
        <v>75</v>
      </c>
      <c r="P9" s="832"/>
      <c r="Q9" s="833"/>
      <c r="R9" s="831" t="s">
        <v>7</v>
      </c>
      <c r="S9" s="832"/>
      <c r="T9" s="833"/>
      <c r="U9" s="324" t="s">
        <v>16</v>
      </c>
    </row>
    <row r="10" spans="1:21" s="325" customFormat="1" ht="15.75">
      <c r="A10" s="436"/>
      <c r="B10" s="437"/>
      <c r="C10" s="834"/>
      <c r="D10" s="835"/>
      <c r="E10" s="836"/>
      <c r="F10" s="840"/>
      <c r="G10" s="841"/>
      <c r="H10" s="842"/>
      <c r="I10" s="840"/>
      <c r="J10" s="841"/>
      <c r="K10" s="842"/>
      <c r="L10" s="834"/>
      <c r="M10" s="835"/>
      <c r="N10" s="836"/>
      <c r="O10" s="834"/>
      <c r="P10" s="835"/>
      <c r="Q10" s="836"/>
      <c r="R10" s="834"/>
      <c r="S10" s="835"/>
      <c r="T10" s="836"/>
      <c r="U10" s="324" t="s">
        <v>16</v>
      </c>
    </row>
    <row r="11" spans="1:21" s="325" customFormat="1" ht="15" customHeight="1">
      <c r="A11" s="436"/>
      <c r="C11" s="436"/>
      <c r="F11" s="436"/>
      <c r="I11" s="436"/>
      <c r="L11" s="436"/>
      <c r="O11" s="436"/>
      <c r="R11" s="436"/>
      <c r="T11" s="268"/>
      <c r="U11" s="324" t="s">
        <v>16</v>
      </c>
    </row>
    <row r="12" spans="1:21" s="325" customFormat="1" ht="16.5" thickBot="1">
      <c r="A12" s="438" t="s">
        <v>161</v>
      </c>
      <c r="B12" s="439"/>
      <c r="C12" s="440" t="s">
        <v>338</v>
      </c>
      <c r="D12" s="441" t="s">
        <v>165</v>
      </c>
      <c r="E12" s="441" t="s">
        <v>340</v>
      </c>
      <c r="F12" s="440" t="s">
        <v>338</v>
      </c>
      <c r="G12" s="441" t="s">
        <v>165</v>
      </c>
      <c r="H12" s="441" t="s">
        <v>340</v>
      </c>
      <c r="I12" s="440" t="s">
        <v>338</v>
      </c>
      <c r="J12" s="441" t="s">
        <v>165</v>
      </c>
      <c r="K12" s="441" t="s">
        <v>340</v>
      </c>
      <c r="L12" s="440" t="s">
        <v>338</v>
      </c>
      <c r="M12" s="441" t="s">
        <v>165</v>
      </c>
      <c r="N12" s="441" t="s">
        <v>340</v>
      </c>
      <c r="O12" s="440" t="s">
        <v>338</v>
      </c>
      <c r="P12" s="441" t="s">
        <v>165</v>
      </c>
      <c r="Q12" s="441" t="s">
        <v>340</v>
      </c>
      <c r="R12" s="440" t="s">
        <v>338</v>
      </c>
      <c r="S12" s="441" t="s">
        <v>165</v>
      </c>
      <c r="T12" s="126" t="s">
        <v>340</v>
      </c>
      <c r="U12" s="324" t="s">
        <v>16</v>
      </c>
    </row>
    <row r="13" spans="1:21" s="16" customFormat="1" ht="15.75">
      <c r="A13" s="814" t="s">
        <v>279</v>
      </c>
      <c r="B13" s="815"/>
      <c r="C13" s="120">
        <v>3546</v>
      </c>
      <c r="D13" s="121">
        <v>3474</v>
      </c>
      <c r="E13" s="121">
        <v>708550</v>
      </c>
      <c r="F13" s="120"/>
      <c r="G13" s="121"/>
      <c r="H13" s="121"/>
      <c r="I13" s="120"/>
      <c r="J13" s="121"/>
      <c r="K13" s="353"/>
      <c r="L13" s="120"/>
      <c r="M13" s="121"/>
      <c r="N13" s="121">
        <v>-31</v>
      </c>
      <c r="O13" s="120"/>
      <c r="P13" s="121"/>
      <c r="Q13" s="121">
        <f>35422+5</f>
        <v>35427</v>
      </c>
      <c r="R13" s="120">
        <f t="shared" ref="R13:T15" si="0">C13+F13+I13+L13+O13</f>
        <v>3546</v>
      </c>
      <c r="S13" s="121">
        <f t="shared" si="0"/>
        <v>3474</v>
      </c>
      <c r="T13" s="442">
        <f t="shared" si="0"/>
        <v>743946</v>
      </c>
      <c r="U13" s="318" t="s">
        <v>16</v>
      </c>
    </row>
    <row r="14" spans="1:21" s="16" customFormat="1" ht="15.75">
      <c r="A14" s="814" t="s">
        <v>280</v>
      </c>
      <c r="B14" s="815"/>
      <c r="C14" s="120">
        <v>1317</v>
      </c>
      <c r="D14" s="121">
        <v>1316</v>
      </c>
      <c r="E14" s="121">
        <v>255865</v>
      </c>
      <c r="F14" s="120"/>
      <c r="G14" s="121"/>
      <c r="H14" s="121"/>
      <c r="I14" s="120"/>
      <c r="J14" s="121"/>
      <c r="K14" s="353"/>
      <c r="L14" s="120"/>
      <c r="M14" s="121"/>
      <c r="N14" s="121"/>
      <c r="O14" s="120"/>
      <c r="P14" s="121"/>
      <c r="Q14" s="121">
        <v>15696</v>
      </c>
      <c r="R14" s="120">
        <f t="shared" si="0"/>
        <v>1317</v>
      </c>
      <c r="S14" s="121">
        <f t="shared" si="0"/>
        <v>1316</v>
      </c>
      <c r="T14" s="442">
        <f t="shared" si="0"/>
        <v>271561</v>
      </c>
      <c r="U14" s="318" t="s">
        <v>16</v>
      </c>
    </row>
    <row r="15" spans="1:21" s="16" customFormat="1" ht="15.75">
      <c r="A15" s="114" t="s">
        <v>281</v>
      </c>
      <c r="B15" s="33"/>
      <c r="C15" s="443">
        <v>93</v>
      </c>
      <c r="D15" s="444">
        <v>90</v>
      </c>
      <c r="E15" s="444">
        <v>19682</v>
      </c>
      <c r="F15" s="443"/>
      <c r="G15" s="444"/>
      <c r="H15" s="444"/>
      <c r="I15" s="443"/>
      <c r="J15" s="444"/>
      <c r="K15" s="356"/>
      <c r="L15" s="443"/>
      <c r="M15" s="444"/>
      <c r="N15" s="444"/>
      <c r="O15" s="443"/>
      <c r="P15" s="444"/>
      <c r="Q15" s="444">
        <v>954</v>
      </c>
      <c r="R15" s="443">
        <f t="shared" si="0"/>
        <v>93</v>
      </c>
      <c r="S15" s="444">
        <f t="shared" si="0"/>
        <v>90</v>
      </c>
      <c r="T15" s="445">
        <f t="shared" si="0"/>
        <v>20636</v>
      </c>
      <c r="U15" s="318" t="s">
        <v>16</v>
      </c>
    </row>
    <row r="16" spans="1:21" s="325" customFormat="1" ht="15.75">
      <c r="A16" s="827" t="s">
        <v>348</v>
      </c>
      <c r="B16" s="828"/>
      <c r="C16" s="446">
        <f t="shared" ref="C16:S16" si="1">SUM(C13:C15)</f>
        <v>4956</v>
      </c>
      <c r="D16" s="447">
        <f t="shared" si="1"/>
        <v>4880</v>
      </c>
      <c r="E16" s="447">
        <f t="shared" si="1"/>
        <v>984097</v>
      </c>
      <c r="F16" s="446">
        <f t="shared" si="1"/>
        <v>0</v>
      </c>
      <c r="G16" s="447">
        <f t="shared" si="1"/>
        <v>0</v>
      </c>
      <c r="H16" s="447">
        <f t="shared" si="1"/>
        <v>0</v>
      </c>
      <c r="I16" s="446">
        <f t="shared" si="1"/>
        <v>0</v>
      </c>
      <c r="J16" s="447">
        <f t="shared" si="1"/>
        <v>0</v>
      </c>
      <c r="K16" s="447">
        <f t="shared" si="1"/>
        <v>0</v>
      </c>
      <c r="L16" s="446">
        <f t="shared" si="1"/>
        <v>0</v>
      </c>
      <c r="M16" s="447">
        <f t="shared" si="1"/>
        <v>0</v>
      </c>
      <c r="N16" s="447">
        <f t="shared" si="1"/>
        <v>-31</v>
      </c>
      <c r="O16" s="446">
        <f t="shared" si="1"/>
        <v>0</v>
      </c>
      <c r="P16" s="447">
        <f t="shared" si="1"/>
        <v>0</v>
      </c>
      <c r="Q16" s="611">
        <f>SUM(Q13:Q15)</f>
        <v>52077</v>
      </c>
      <c r="R16" s="446">
        <f t="shared" si="1"/>
        <v>4956</v>
      </c>
      <c r="S16" s="447">
        <f t="shared" si="1"/>
        <v>4880</v>
      </c>
      <c r="T16" s="612">
        <f>SUM(T13:T15)</f>
        <v>1036143</v>
      </c>
      <c r="U16" s="324" t="s">
        <v>16</v>
      </c>
    </row>
    <row r="17" spans="1:34" s="16" customFormat="1" ht="15.75">
      <c r="A17" s="845" t="s">
        <v>318</v>
      </c>
      <c r="B17" s="846"/>
      <c r="C17" s="448"/>
      <c r="D17" s="449">
        <v>55</v>
      </c>
      <c r="E17" s="449"/>
      <c r="F17" s="448"/>
      <c r="G17" s="449"/>
      <c r="H17" s="449"/>
      <c r="I17" s="448"/>
      <c r="J17" s="449"/>
      <c r="K17" s="449"/>
      <c r="L17" s="448"/>
      <c r="M17" s="449"/>
      <c r="N17" s="449"/>
      <c r="O17" s="448"/>
      <c r="P17" s="449"/>
      <c r="Q17" s="449"/>
      <c r="R17" s="448"/>
      <c r="S17" s="449">
        <f>D17+G17+J17+M17+P17</f>
        <v>55</v>
      </c>
      <c r="T17" s="450"/>
      <c r="U17" s="318" t="s">
        <v>16</v>
      </c>
      <c r="V17" s="22"/>
      <c r="W17" s="22"/>
      <c r="X17" s="22"/>
      <c r="Y17" s="22"/>
      <c r="Z17" s="22"/>
      <c r="AA17" s="22"/>
      <c r="AB17" s="22"/>
      <c r="AC17" s="22"/>
      <c r="AD17" s="22"/>
      <c r="AE17" s="22"/>
      <c r="AF17" s="22"/>
      <c r="AG17" s="22"/>
      <c r="AH17" s="22"/>
    </row>
    <row r="18" spans="1:34" s="16" customFormat="1" ht="15.75">
      <c r="A18" s="845" t="s">
        <v>317</v>
      </c>
      <c r="B18" s="846"/>
      <c r="C18" s="430"/>
      <c r="D18" s="451">
        <f>SUM(D16:D17)</f>
        <v>4935</v>
      </c>
      <c r="E18" s="451"/>
      <c r="F18" s="430"/>
      <c r="G18" s="451">
        <f>+G16+G17</f>
        <v>0</v>
      </c>
      <c r="H18" s="451"/>
      <c r="I18" s="430"/>
      <c r="J18" s="451">
        <f>+J16+J17</f>
        <v>0</v>
      </c>
      <c r="K18" s="451"/>
      <c r="L18" s="430"/>
      <c r="M18" s="451">
        <f>+M16+M17</f>
        <v>0</v>
      </c>
      <c r="N18" s="451"/>
      <c r="O18" s="430"/>
      <c r="P18" s="451">
        <f>+P16+P17</f>
        <v>0</v>
      </c>
      <c r="Q18" s="451"/>
      <c r="R18" s="430"/>
      <c r="S18" s="451">
        <f>SUM(S16:S17)</f>
        <v>4935</v>
      </c>
      <c r="T18" s="452"/>
      <c r="U18" s="318" t="s">
        <v>16</v>
      </c>
    </row>
    <row r="19" spans="1:34" s="16" customFormat="1" ht="15.75">
      <c r="A19" s="847" t="s">
        <v>319</v>
      </c>
      <c r="B19" s="848"/>
      <c r="C19" s="120"/>
      <c r="D19" s="121"/>
      <c r="E19" s="121"/>
      <c r="F19" s="120"/>
      <c r="G19" s="121"/>
      <c r="H19" s="121"/>
      <c r="I19" s="120"/>
      <c r="J19" s="121"/>
      <c r="K19" s="121"/>
      <c r="L19" s="120"/>
      <c r="M19" s="121"/>
      <c r="N19" s="121"/>
      <c r="O19" s="120"/>
      <c r="P19" s="121"/>
      <c r="Q19" s="121"/>
      <c r="R19" s="120"/>
      <c r="S19" s="121"/>
      <c r="T19" s="442"/>
      <c r="U19" s="318" t="s">
        <v>16</v>
      </c>
    </row>
    <row r="20" spans="1:34" s="16" customFormat="1" ht="18.75">
      <c r="A20" s="849" t="s">
        <v>175</v>
      </c>
      <c r="B20" s="850"/>
      <c r="C20" s="120"/>
      <c r="D20" s="588">
        <v>620</v>
      </c>
      <c r="E20" s="121"/>
      <c r="F20" s="120"/>
      <c r="G20" s="121"/>
      <c r="H20" s="121"/>
      <c r="I20" s="120"/>
      <c r="J20" s="121"/>
      <c r="K20" s="121"/>
      <c r="L20" s="120"/>
      <c r="M20" s="121"/>
      <c r="N20" s="121"/>
      <c r="O20" s="120"/>
      <c r="P20" s="121"/>
      <c r="Q20" s="121"/>
      <c r="R20" s="120"/>
      <c r="S20" s="121">
        <f>D20+G20+J20+M20+P20</f>
        <v>620</v>
      </c>
      <c r="T20" s="442"/>
      <c r="U20" s="318" t="s">
        <v>16</v>
      </c>
    </row>
    <row r="21" spans="1:34" s="16" customFormat="1" ht="18.75">
      <c r="A21" s="843" t="s">
        <v>234</v>
      </c>
      <c r="B21" s="844"/>
      <c r="C21" s="448"/>
      <c r="D21" s="589">
        <v>24</v>
      </c>
      <c r="E21" s="449"/>
      <c r="F21" s="448"/>
      <c r="G21" s="449"/>
      <c r="H21" s="449"/>
      <c r="I21" s="448"/>
      <c r="J21" s="449"/>
      <c r="K21" s="449"/>
      <c r="L21" s="448"/>
      <c r="M21" s="449"/>
      <c r="N21" s="449"/>
      <c r="O21" s="448"/>
      <c r="P21" s="449"/>
      <c r="Q21" s="449"/>
      <c r="R21" s="448"/>
      <c r="S21" s="449">
        <f>D21+G21+J21+M21+P21</f>
        <v>24</v>
      </c>
      <c r="T21" s="450"/>
      <c r="U21" s="318" t="s">
        <v>16</v>
      </c>
    </row>
    <row r="22" spans="1:34" s="16" customFormat="1" ht="15.75">
      <c r="A22" s="845" t="s">
        <v>320</v>
      </c>
      <c r="B22" s="846"/>
      <c r="C22" s="448"/>
      <c r="D22" s="449">
        <f>D21+D20+D18</f>
        <v>5579</v>
      </c>
      <c r="E22" s="449"/>
      <c r="F22" s="448"/>
      <c r="G22" s="449">
        <f>G21+G20+G18</f>
        <v>0</v>
      </c>
      <c r="H22" s="449"/>
      <c r="I22" s="448"/>
      <c r="J22" s="449">
        <f>J21+J20+J18</f>
        <v>0</v>
      </c>
      <c r="K22" s="449"/>
      <c r="L22" s="448"/>
      <c r="M22" s="449">
        <f>M21+M20+M18</f>
        <v>0</v>
      </c>
      <c r="N22" s="449"/>
      <c r="O22" s="448"/>
      <c r="P22" s="449">
        <f>P21+P20+P18</f>
        <v>0</v>
      </c>
      <c r="Q22" s="449"/>
      <c r="R22" s="448"/>
      <c r="S22" s="449">
        <f>S21+S20+S18</f>
        <v>5579</v>
      </c>
      <c r="T22" s="450"/>
      <c r="U22" s="318" t="s">
        <v>16</v>
      </c>
    </row>
    <row r="23" spans="1:34" s="16" customFormat="1" ht="15.75">
      <c r="A23" s="11"/>
      <c r="B23" s="11"/>
      <c r="C23" s="11"/>
      <c r="D23" s="11"/>
      <c r="E23" s="11"/>
      <c r="F23" s="11"/>
      <c r="G23" s="11"/>
      <c r="H23" s="11"/>
      <c r="I23" s="11"/>
      <c r="J23" s="11"/>
      <c r="K23" s="11"/>
      <c r="L23" s="11"/>
      <c r="M23" s="11"/>
      <c r="N23" s="11"/>
      <c r="O23" s="11"/>
      <c r="P23" s="11"/>
      <c r="Q23" s="11"/>
      <c r="R23" s="11"/>
      <c r="S23" s="11"/>
      <c r="T23" s="11"/>
      <c r="U23" s="318" t="s">
        <v>16</v>
      </c>
    </row>
    <row r="24" spans="1:34" s="16" customFormat="1" ht="15.75">
      <c r="A24" s="162" t="s">
        <v>378</v>
      </c>
      <c r="B24" s="162"/>
      <c r="C24" s="162"/>
      <c r="D24" s="162"/>
      <c r="E24" s="162"/>
      <c r="F24" s="162"/>
      <c r="G24" s="162"/>
      <c r="H24" s="162"/>
      <c r="I24" s="162"/>
      <c r="J24" s="162"/>
      <c r="K24" s="162"/>
      <c r="L24" s="162"/>
      <c r="M24" s="162"/>
      <c r="N24" s="162"/>
      <c r="O24" s="162"/>
      <c r="P24" s="11"/>
      <c r="Q24" s="11"/>
      <c r="R24" s="11"/>
      <c r="S24" s="11"/>
      <c r="T24" s="11"/>
      <c r="U24" s="318" t="s">
        <v>16</v>
      </c>
    </row>
    <row r="25" spans="1:34" s="16" customFormat="1" ht="15.75">
      <c r="A25" s="11"/>
      <c r="B25" s="11"/>
      <c r="C25" s="11"/>
      <c r="D25" s="11"/>
      <c r="E25" s="11"/>
      <c r="F25" s="11"/>
      <c r="G25" s="11"/>
      <c r="H25" s="11"/>
      <c r="I25" s="11"/>
      <c r="J25" s="11"/>
      <c r="K25" s="11"/>
      <c r="L25" s="11"/>
      <c r="M25" s="11"/>
      <c r="N25" s="11"/>
      <c r="O25" s="11"/>
      <c r="P25" s="11"/>
      <c r="Q25" s="11"/>
      <c r="R25" s="11"/>
      <c r="S25" s="11"/>
      <c r="T25" s="11"/>
      <c r="U25" s="318" t="s">
        <v>16</v>
      </c>
    </row>
    <row r="26" spans="1:34" s="16" customFormat="1" ht="15.75">
      <c r="A26" s="162" t="s">
        <v>302</v>
      </c>
      <c r="B26" s="162"/>
      <c r="C26" s="162"/>
      <c r="D26" s="162"/>
      <c r="E26" s="162"/>
      <c r="F26" s="162"/>
      <c r="G26" s="162"/>
      <c r="H26" s="162"/>
      <c r="I26" s="162"/>
      <c r="J26" s="162"/>
      <c r="K26" s="162"/>
      <c r="L26" s="162"/>
      <c r="M26" s="162"/>
      <c r="N26" s="162"/>
      <c r="O26" s="162"/>
      <c r="P26" s="11"/>
      <c r="Q26" s="11"/>
      <c r="R26" s="11"/>
      <c r="S26" s="11"/>
      <c r="T26" s="11"/>
      <c r="U26" s="318" t="s">
        <v>16</v>
      </c>
    </row>
    <row r="27" spans="1:34" s="16" customFormat="1" ht="15.75">
      <c r="A27" s="11"/>
      <c r="B27" s="11"/>
      <c r="C27" s="11"/>
      <c r="D27" s="11"/>
      <c r="E27" s="11"/>
      <c r="F27" s="11"/>
      <c r="G27" s="11"/>
      <c r="H27" s="11"/>
      <c r="I27" s="11"/>
      <c r="J27" s="11"/>
      <c r="K27" s="11"/>
      <c r="L27" s="11"/>
      <c r="M27" s="11"/>
      <c r="N27" s="11"/>
      <c r="O27" s="11"/>
      <c r="P27" s="11"/>
      <c r="Q27" s="11"/>
      <c r="R27" s="11"/>
      <c r="S27" s="11"/>
      <c r="T27" s="11"/>
      <c r="U27" s="318" t="s">
        <v>16</v>
      </c>
    </row>
    <row r="28" spans="1:34" s="16" customFormat="1" ht="15.75" customHeight="1">
      <c r="A28" s="11" t="s">
        <v>23</v>
      </c>
      <c r="B28" s="11"/>
      <c r="C28" s="11"/>
      <c r="D28" s="11"/>
      <c r="E28" s="11"/>
      <c r="F28" s="11"/>
      <c r="G28" s="11"/>
      <c r="H28" s="11"/>
      <c r="I28" s="11"/>
      <c r="J28" s="11"/>
      <c r="K28" s="11"/>
      <c r="L28" s="11"/>
      <c r="M28" s="11"/>
      <c r="N28" s="11"/>
      <c r="O28" s="11"/>
      <c r="P28" s="11"/>
      <c r="Q28" s="11"/>
      <c r="R28" s="11"/>
      <c r="S28" s="11"/>
      <c r="T28" s="11"/>
      <c r="U28" s="318" t="s">
        <v>16</v>
      </c>
    </row>
    <row r="29" spans="1:34" s="16" customFormat="1" ht="14.45" customHeight="1">
      <c r="A29" s="94"/>
      <c r="B29" s="94"/>
      <c r="C29" s="94"/>
      <c r="D29" s="94"/>
      <c r="E29" s="94"/>
      <c r="F29" s="94"/>
      <c r="G29" s="94"/>
      <c r="H29" s="94"/>
      <c r="I29" s="94"/>
      <c r="J29" s="94"/>
      <c r="K29" s="94"/>
      <c r="L29" s="94"/>
      <c r="M29" s="94"/>
      <c r="N29" s="94"/>
      <c r="O29" s="94"/>
      <c r="P29" s="94"/>
      <c r="Q29" s="94"/>
      <c r="R29" s="11"/>
      <c r="S29" s="11"/>
      <c r="T29" s="11"/>
      <c r="U29" s="318" t="s">
        <v>16</v>
      </c>
    </row>
    <row r="30" spans="1:34" s="16" customFormat="1" ht="15" customHeight="1">
      <c r="A30" s="1" t="s">
        <v>24</v>
      </c>
      <c r="B30" s="11"/>
      <c r="C30" s="11"/>
      <c r="D30" s="11"/>
      <c r="E30" s="11"/>
      <c r="F30" s="11"/>
      <c r="G30" s="11"/>
      <c r="H30" s="11"/>
      <c r="I30" s="11"/>
      <c r="J30" s="11"/>
      <c r="K30" s="11"/>
      <c r="L30" s="11"/>
      <c r="M30" s="11"/>
      <c r="N30" s="11"/>
      <c r="O30" s="11"/>
      <c r="P30" s="11"/>
      <c r="Q30" s="11"/>
      <c r="R30" s="11"/>
      <c r="S30" s="11"/>
      <c r="T30" s="11"/>
      <c r="U30" s="318" t="s">
        <v>16</v>
      </c>
    </row>
    <row r="31" spans="1:34" s="16" customFormat="1" ht="15" customHeight="1">
      <c r="A31" s="1" t="s">
        <v>6</v>
      </c>
      <c r="B31" s="11"/>
      <c r="C31" s="11"/>
      <c r="D31" s="11"/>
      <c r="E31" s="11"/>
      <c r="F31" s="11"/>
      <c r="G31" s="11"/>
      <c r="H31" s="11"/>
      <c r="I31" s="11"/>
      <c r="J31" s="11"/>
      <c r="K31" s="11"/>
      <c r="L31" s="11"/>
      <c r="M31" s="11"/>
      <c r="N31" s="11"/>
      <c r="O31" s="11"/>
      <c r="P31" s="11"/>
      <c r="Q31" s="11"/>
      <c r="R31" s="11"/>
      <c r="S31" s="11"/>
      <c r="T31" s="11"/>
      <c r="U31" s="318" t="s">
        <v>16</v>
      </c>
    </row>
    <row r="32" spans="1:34" s="16" customFormat="1" ht="15" customHeight="1">
      <c r="A32" s="559" t="s">
        <v>377</v>
      </c>
      <c r="B32" s="11"/>
      <c r="C32" s="11"/>
      <c r="D32" s="11"/>
      <c r="E32" s="11"/>
      <c r="F32" s="11"/>
      <c r="G32" s="11"/>
      <c r="H32" s="11"/>
      <c r="I32" s="11"/>
      <c r="J32" s="11"/>
      <c r="K32" s="11"/>
      <c r="L32" s="11"/>
      <c r="M32" s="11"/>
      <c r="N32" s="11"/>
      <c r="O32" s="11"/>
      <c r="P32" s="11"/>
      <c r="Q32" s="11"/>
      <c r="R32" s="11"/>
      <c r="S32" s="11"/>
      <c r="T32" s="11"/>
      <c r="U32" s="318" t="s">
        <v>16</v>
      </c>
    </row>
    <row r="33" spans="1:21" s="16" customFormat="1" ht="15" customHeight="1">
      <c r="A33" s="559" t="s">
        <v>376</v>
      </c>
      <c r="B33" s="11"/>
      <c r="C33" s="11"/>
      <c r="D33" s="11"/>
      <c r="E33" s="11"/>
      <c r="F33" s="11"/>
      <c r="G33" s="11"/>
      <c r="H33" s="11"/>
      <c r="I33" s="11"/>
      <c r="J33" s="11"/>
      <c r="K33" s="11"/>
      <c r="L33" s="11"/>
      <c r="M33" s="11"/>
      <c r="N33" s="11"/>
      <c r="O33" s="11"/>
      <c r="P33" s="11"/>
      <c r="Q33" s="11"/>
      <c r="R33" s="11"/>
      <c r="S33" s="11"/>
      <c r="T33" s="11"/>
      <c r="U33" s="318" t="s">
        <v>76</v>
      </c>
    </row>
    <row r="34" spans="1:21" s="16" customFormat="1" ht="15.75">
      <c r="A34" s="11"/>
      <c r="B34" s="11"/>
      <c r="C34" s="11"/>
      <c r="D34" s="11"/>
      <c r="E34" s="11"/>
      <c r="F34" s="11"/>
      <c r="G34" s="11"/>
      <c r="H34" s="11"/>
      <c r="I34" s="11"/>
      <c r="J34" s="11"/>
      <c r="K34" s="11"/>
      <c r="L34" s="11"/>
      <c r="M34" s="11"/>
      <c r="N34" s="11"/>
      <c r="O34" s="11"/>
      <c r="P34" s="11"/>
      <c r="Q34" s="11"/>
      <c r="R34" s="11"/>
      <c r="S34" s="11"/>
      <c r="T34" s="11"/>
      <c r="U34" s="318"/>
    </row>
    <row r="35" spans="1:21" s="16" customFormat="1" ht="15.75">
      <c r="A35" s="11"/>
      <c r="B35" s="11"/>
      <c r="C35" s="11"/>
      <c r="D35" s="11"/>
      <c r="E35" s="11"/>
      <c r="F35" s="11"/>
      <c r="G35" s="11"/>
      <c r="H35" s="11"/>
      <c r="I35" s="11"/>
      <c r="J35" s="11"/>
      <c r="K35" s="11"/>
      <c r="L35" s="11"/>
      <c r="M35" s="11"/>
      <c r="N35" s="11"/>
      <c r="O35" s="11"/>
      <c r="P35" s="11"/>
      <c r="Q35" s="11"/>
      <c r="R35" s="11"/>
      <c r="S35" s="11"/>
      <c r="T35" s="11"/>
      <c r="U35" s="318"/>
    </row>
    <row r="36" spans="1:21" s="16" customFormat="1" ht="15.75">
      <c r="A36" s="11"/>
      <c r="B36" s="11"/>
      <c r="C36" s="11"/>
      <c r="D36" s="11"/>
      <c r="E36" s="11"/>
      <c r="F36" s="11"/>
      <c r="G36" s="11"/>
      <c r="H36" s="11"/>
      <c r="I36" s="11"/>
      <c r="J36" s="11"/>
      <c r="K36" s="11"/>
      <c r="L36" s="11"/>
      <c r="M36" s="11"/>
      <c r="N36" s="11"/>
      <c r="O36" s="11"/>
      <c r="P36" s="11"/>
      <c r="Q36" s="11"/>
      <c r="R36" s="11"/>
      <c r="S36" s="11"/>
      <c r="T36" s="11"/>
      <c r="U36" s="318"/>
    </row>
    <row r="37" spans="1:21" s="16" customFormat="1" ht="15.75">
      <c r="A37" s="326"/>
      <c r="B37" s="326"/>
      <c r="C37" s="326"/>
      <c r="D37" s="326"/>
      <c r="E37" s="326"/>
      <c r="F37" s="326"/>
      <c r="G37" s="326"/>
      <c r="H37" s="326"/>
      <c r="I37" s="326"/>
      <c r="J37" s="326"/>
      <c r="K37" s="326"/>
      <c r="L37" s="10"/>
      <c r="M37" s="10"/>
      <c r="N37" s="10"/>
      <c r="O37" s="10"/>
      <c r="P37" s="10"/>
      <c r="Q37" s="10"/>
      <c r="R37" s="10"/>
      <c r="S37" s="10"/>
      <c r="T37" s="10"/>
      <c r="U37" s="319"/>
    </row>
    <row r="38" spans="1:21" s="16" customFormat="1" ht="15.75">
      <c r="U38" s="319"/>
    </row>
  </sheetData>
  <mergeCells count="20">
    <mergeCell ref="A21:B21"/>
    <mergeCell ref="A22:B22"/>
    <mergeCell ref="A17:B17"/>
    <mergeCell ref="A18:B18"/>
    <mergeCell ref="A19:B19"/>
    <mergeCell ref="A20:B20"/>
    <mergeCell ref="A16:B16"/>
    <mergeCell ref="A6:T6"/>
    <mergeCell ref="C9:E10"/>
    <mergeCell ref="F9:H10"/>
    <mergeCell ref="I9:K10"/>
    <mergeCell ref="L9:N10"/>
    <mergeCell ref="O9:Q10"/>
    <mergeCell ref="R9:T10"/>
    <mergeCell ref="A1:D1"/>
    <mergeCell ref="A3:T3"/>
    <mergeCell ref="A4:T4"/>
    <mergeCell ref="A5:T5"/>
    <mergeCell ref="A13:B13"/>
    <mergeCell ref="A14:B14"/>
  </mergeCells>
  <phoneticPr fontId="52" type="noConversion"/>
  <printOptions horizontalCentered="1"/>
  <pageMargins left="0.75" right="0.75" top="1" bottom="1" header="0.5" footer="0.5"/>
  <pageSetup scale="55" orientation="landscape" r:id="rId1"/>
  <headerFooter alignWithMargins="0">
    <oddFooter>&amp;C&amp;"Times New Roman,Regular"Exhibit G:  Crosswalk of 2008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G18"/>
  <sheetViews>
    <sheetView showGridLines="0" showOutlineSymbols="0" zoomScale="75" zoomScaleNormal="75" workbookViewId="0">
      <selection activeCell="N2" sqref="A2:O28"/>
    </sheetView>
  </sheetViews>
  <sheetFormatPr defaultColWidth="9.6640625" defaultRowHeight="15.75"/>
  <cols>
    <col min="1" max="1" width="4.44140625" style="40" customWidth="1"/>
    <col min="2" max="2" width="29.21875" style="40" customWidth="1"/>
    <col min="3" max="3" width="24.21875" style="40" customWidth="1"/>
    <col min="4" max="5" width="5.6640625" style="40" customWidth="1"/>
    <col min="6" max="6" width="10.44140625" style="40" bestFit="1" customWidth="1"/>
    <col min="7" max="8" width="5.6640625" style="40" customWidth="1"/>
    <col min="9" max="9" width="10.44140625" style="40" bestFit="1" customWidth="1"/>
    <col min="10" max="11" width="5.6640625" style="40" customWidth="1"/>
    <col min="12" max="12" width="10.44140625" style="40" bestFit="1" customWidth="1"/>
    <col min="13" max="14" width="5.6640625" style="40" customWidth="1"/>
    <col min="15" max="15" width="7.6640625" style="40" customWidth="1"/>
    <col min="16" max="16" width="1.21875" style="311" customWidth="1"/>
    <col min="17" max="17" width="27.5546875" style="40" customWidth="1"/>
    <col min="18" max="21" width="7.6640625" style="40" customWidth="1"/>
    <col min="22" max="22" width="3.6640625" style="40" customWidth="1"/>
    <col min="23" max="25" width="7.6640625" style="40" customWidth="1"/>
    <col min="26" max="26" width="3.6640625" style="40" customWidth="1"/>
    <col min="27" max="29" width="7.6640625" style="40" customWidth="1"/>
    <col min="30" max="30" width="3.6640625" style="40" customWidth="1"/>
    <col min="31" max="33" width="7.6640625" style="40" customWidth="1"/>
    <col min="34" max="16384" width="9.6640625" style="40"/>
  </cols>
  <sheetData>
    <row r="1" spans="1:33" ht="20.25">
      <c r="A1" s="636" t="s">
        <v>84</v>
      </c>
      <c r="B1" s="858"/>
      <c r="C1" s="858"/>
      <c r="D1" s="858"/>
      <c r="E1" s="858"/>
      <c r="F1" s="858"/>
      <c r="G1" s="858"/>
      <c r="H1" s="858"/>
      <c r="I1" s="858"/>
      <c r="J1" s="858"/>
      <c r="K1" s="858"/>
      <c r="L1" s="858"/>
      <c r="M1" s="858"/>
      <c r="N1" s="858"/>
      <c r="O1" s="858"/>
      <c r="P1" s="310" t="s">
        <v>16</v>
      </c>
      <c r="Q1" s="1"/>
      <c r="R1" s="1"/>
      <c r="S1" s="1"/>
      <c r="T1" s="1"/>
      <c r="U1" s="1"/>
      <c r="V1" s="1"/>
    </row>
    <row r="2" spans="1:33" ht="13.9" customHeight="1">
      <c r="A2" s="39"/>
      <c r="B2" s="1"/>
      <c r="C2" s="1"/>
      <c r="D2" s="1"/>
      <c r="E2" s="1"/>
      <c r="F2" s="1"/>
      <c r="G2" s="1"/>
      <c r="H2" s="1"/>
      <c r="I2" s="1"/>
      <c r="J2" s="1"/>
      <c r="K2" s="1"/>
      <c r="L2" s="1"/>
      <c r="M2" s="1"/>
      <c r="N2" s="1"/>
      <c r="O2" s="1"/>
      <c r="P2" s="310" t="s">
        <v>16</v>
      </c>
      <c r="Q2" s="1"/>
      <c r="R2" s="1"/>
      <c r="S2" s="1"/>
      <c r="T2" s="1"/>
      <c r="U2" s="1"/>
      <c r="V2" s="1"/>
    </row>
    <row r="3" spans="1:33" ht="18.75">
      <c r="A3" s="790" t="s">
        <v>228</v>
      </c>
      <c r="B3" s="646"/>
      <c r="C3" s="646"/>
      <c r="D3" s="646"/>
      <c r="E3" s="646"/>
      <c r="F3" s="646"/>
      <c r="G3" s="646"/>
      <c r="H3" s="646"/>
      <c r="I3" s="646"/>
      <c r="J3" s="646"/>
      <c r="K3" s="646"/>
      <c r="L3" s="646"/>
      <c r="M3" s="646"/>
      <c r="N3" s="646"/>
      <c r="O3" s="646"/>
      <c r="P3" s="310" t="s">
        <v>16</v>
      </c>
      <c r="Q3" s="1"/>
      <c r="R3" s="1"/>
      <c r="S3" s="1"/>
      <c r="T3" s="1"/>
      <c r="U3" s="1"/>
      <c r="V3" s="1"/>
    </row>
    <row r="4" spans="1:33" ht="16.5">
      <c r="A4" s="791" t="str">
        <f>+'B. Summary of Requirements '!A5</f>
        <v>Bureau of Alcohol, Tobacco, Firearms and Explosives</v>
      </c>
      <c r="B4" s="645"/>
      <c r="C4" s="645"/>
      <c r="D4" s="645"/>
      <c r="E4" s="645"/>
      <c r="F4" s="645"/>
      <c r="G4" s="645"/>
      <c r="H4" s="645"/>
      <c r="I4" s="645"/>
      <c r="J4" s="645"/>
      <c r="K4" s="645"/>
      <c r="L4" s="645"/>
      <c r="M4" s="645"/>
      <c r="N4" s="645"/>
      <c r="O4" s="645"/>
      <c r="P4" s="310" t="s">
        <v>16</v>
      </c>
      <c r="Q4" s="1"/>
      <c r="R4" s="1"/>
      <c r="S4" s="1"/>
      <c r="T4" s="1"/>
      <c r="U4" s="1"/>
      <c r="V4" s="1"/>
    </row>
    <row r="5" spans="1:33" ht="16.5">
      <c r="A5" s="791" t="str">
        <f>+'B. Summary of Requirements '!A6</f>
        <v>Salaries and Expenses</v>
      </c>
      <c r="B5" s="646"/>
      <c r="C5" s="646"/>
      <c r="D5" s="646"/>
      <c r="E5" s="646"/>
      <c r="F5" s="646"/>
      <c r="G5" s="646"/>
      <c r="H5" s="646"/>
      <c r="I5" s="646"/>
      <c r="J5" s="646"/>
      <c r="K5" s="646"/>
      <c r="L5" s="646"/>
      <c r="M5" s="646"/>
      <c r="N5" s="646"/>
      <c r="O5" s="646"/>
      <c r="P5" s="310" t="s">
        <v>16</v>
      </c>
      <c r="Q5" s="1"/>
      <c r="R5" s="1"/>
      <c r="S5" s="1"/>
      <c r="T5" s="1"/>
      <c r="U5" s="1"/>
      <c r="V5" s="1"/>
    </row>
    <row r="6" spans="1:33">
      <c r="A6" s="829" t="s">
        <v>309</v>
      </c>
      <c r="B6" s="645"/>
      <c r="C6" s="645"/>
      <c r="D6" s="645"/>
      <c r="E6" s="645"/>
      <c r="F6" s="645"/>
      <c r="G6" s="645"/>
      <c r="H6" s="645"/>
      <c r="I6" s="645"/>
      <c r="J6" s="645"/>
      <c r="K6" s="645"/>
      <c r="L6" s="645"/>
      <c r="M6" s="645"/>
      <c r="N6" s="645"/>
      <c r="O6" s="645"/>
      <c r="P6" s="310" t="s">
        <v>16</v>
      </c>
      <c r="Q6" s="1"/>
      <c r="R6" s="1"/>
      <c r="S6" s="1"/>
      <c r="T6" s="1"/>
      <c r="U6" s="1"/>
      <c r="V6" s="1"/>
    </row>
    <row r="7" spans="1:33">
      <c r="A7" s="1"/>
      <c r="B7" s="1"/>
      <c r="C7" s="1"/>
      <c r="D7" s="1"/>
      <c r="E7" s="1"/>
      <c r="F7" s="1"/>
      <c r="G7" s="18"/>
      <c r="H7" s="18"/>
      <c r="I7" s="18"/>
      <c r="J7" s="1"/>
      <c r="K7" s="1"/>
      <c r="L7" s="1"/>
      <c r="M7" s="1"/>
      <c r="N7" s="1"/>
      <c r="O7" s="1"/>
      <c r="P7" s="310" t="s">
        <v>16</v>
      </c>
      <c r="Q7" s="1"/>
      <c r="R7" s="1"/>
      <c r="S7" s="1"/>
      <c r="T7" s="1"/>
      <c r="U7" s="1"/>
      <c r="V7" s="1"/>
    </row>
    <row r="8" spans="1:33">
      <c r="A8" s="854" t="s">
        <v>334</v>
      </c>
      <c r="B8" s="796"/>
      <c r="C8" s="797"/>
      <c r="D8" s="851" t="s">
        <v>9</v>
      </c>
      <c r="E8" s="852"/>
      <c r="F8" s="761"/>
      <c r="G8" s="851" t="s">
        <v>10</v>
      </c>
      <c r="H8" s="852"/>
      <c r="I8" s="761"/>
      <c r="J8" s="851" t="s">
        <v>286</v>
      </c>
      <c r="K8" s="852"/>
      <c r="L8" s="761"/>
      <c r="M8" s="851" t="s">
        <v>160</v>
      </c>
      <c r="N8" s="852"/>
      <c r="O8" s="761"/>
      <c r="P8" s="310" t="s">
        <v>16</v>
      </c>
      <c r="Q8" s="1"/>
      <c r="R8" s="1"/>
      <c r="S8" s="1"/>
      <c r="T8" s="1"/>
      <c r="U8" s="1"/>
      <c r="V8" s="1"/>
    </row>
    <row r="9" spans="1:33" ht="16.5" thickBot="1">
      <c r="A9" s="855"/>
      <c r="B9" s="856"/>
      <c r="C9" s="857"/>
      <c r="D9" s="107" t="s">
        <v>338</v>
      </c>
      <c r="E9" s="107" t="s">
        <v>165</v>
      </c>
      <c r="F9" s="107" t="s">
        <v>340</v>
      </c>
      <c r="G9" s="134" t="s">
        <v>338</v>
      </c>
      <c r="H9" s="107" t="s">
        <v>165</v>
      </c>
      <c r="I9" s="107" t="s">
        <v>340</v>
      </c>
      <c r="J9" s="134" t="s">
        <v>338</v>
      </c>
      <c r="K9" s="107" t="s">
        <v>165</v>
      </c>
      <c r="L9" s="107" t="s">
        <v>340</v>
      </c>
      <c r="M9" s="134" t="s">
        <v>338</v>
      </c>
      <c r="N9" s="107" t="s">
        <v>165</v>
      </c>
      <c r="O9" s="135" t="s">
        <v>340</v>
      </c>
      <c r="P9" s="310" t="s">
        <v>16</v>
      </c>
      <c r="Q9" s="1"/>
      <c r="R9" s="1"/>
      <c r="S9" s="1"/>
      <c r="T9" s="1"/>
      <c r="U9" s="1"/>
      <c r="V9" s="1"/>
    </row>
    <row r="10" spans="1:33">
      <c r="A10" s="111" t="s">
        <v>111</v>
      </c>
      <c r="B10" s="112"/>
      <c r="C10" s="113"/>
      <c r="D10" s="353">
        <v>54</v>
      </c>
      <c r="E10" s="353">
        <v>54</v>
      </c>
      <c r="F10" s="353">
        <v>11381</v>
      </c>
      <c r="G10" s="352">
        <v>54</v>
      </c>
      <c r="H10" s="353">
        <v>54</v>
      </c>
      <c r="I10" s="353">
        <v>11151</v>
      </c>
      <c r="J10" s="352">
        <v>54</v>
      </c>
      <c r="K10" s="353">
        <v>54</v>
      </c>
      <c r="L10" s="353">
        <v>11591</v>
      </c>
      <c r="M10" s="352">
        <f t="shared" ref="M10:O12" si="0">J10-G10</f>
        <v>0</v>
      </c>
      <c r="N10" s="353">
        <f t="shared" si="0"/>
        <v>0</v>
      </c>
      <c r="O10" s="354">
        <f t="shared" si="0"/>
        <v>440</v>
      </c>
      <c r="P10" s="310" t="s">
        <v>16</v>
      </c>
      <c r="Q10" s="1"/>
      <c r="R10" s="1"/>
      <c r="S10" s="1"/>
      <c r="T10" s="1"/>
      <c r="U10" s="1"/>
      <c r="V10" s="1"/>
    </row>
    <row r="11" spans="1:33">
      <c r="A11" s="111" t="s">
        <v>112</v>
      </c>
      <c r="B11" s="112"/>
      <c r="C11" s="113"/>
      <c r="D11" s="353">
        <v>1</v>
      </c>
      <c r="E11" s="353">
        <v>1</v>
      </c>
      <c r="F11" s="353">
        <v>225</v>
      </c>
      <c r="G11" s="352">
        <v>1</v>
      </c>
      <c r="H11" s="353">
        <v>1</v>
      </c>
      <c r="I11" s="353">
        <v>225</v>
      </c>
      <c r="J11" s="352">
        <v>1</v>
      </c>
      <c r="K11" s="353">
        <v>1</v>
      </c>
      <c r="L11" s="353">
        <v>225</v>
      </c>
      <c r="M11" s="352">
        <f t="shared" si="0"/>
        <v>0</v>
      </c>
      <c r="N11" s="353">
        <f t="shared" si="0"/>
        <v>0</v>
      </c>
      <c r="O11" s="354">
        <f t="shared" si="0"/>
        <v>0</v>
      </c>
      <c r="P11" s="310" t="s">
        <v>16</v>
      </c>
      <c r="Q11" s="1"/>
      <c r="R11" s="1"/>
      <c r="S11" s="1"/>
      <c r="T11" s="1"/>
      <c r="U11" s="1"/>
      <c r="V11" s="1"/>
    </row>
    <row r="12" spans="1:33">
      <c r="A12" s="110" t="s">
        <v>113</v>
      </c>
      <c r="B12" s="33"/>
      <c r="C12" s="97"/>
      <c r="D12" s="356"/>
      <c r="E12" s="356"/>
      <c r="F12" s="356">
        <v>38394</v>
      </c>
      <c r="G12" s="355"/>
      <c r="H12" s="356"/>
      <c r="I12" s="356">
        <v>38624</v>
      </c>
      <c r="J12" s="355"/>
      <c r="K12" s="356"/>
      <c r="L12" s="356">
        <v>38184</v>
      </c>
      <c r="M12" s="355">
        <f t="shared" si="0"/>
        <v>0</v>
      </c>
      <c r="N12" s="356">
        <f t="shared" si="0"/>
        <v>0</v>
      </c>
      <c r="O12" s="357">
        <f t="shared" si="0"/>
        <v>-440</v>
      </c>
      <c r="P12" s="310" t="s">
        <v>16</v>
      </c>
      <c r="Q12" s="21"/>
      <c r="R12" s="21"/>
      <c r="S12" s="1"/>
      <c r="T12" s="1"/>
      <c r="U12" s="1"/>
      <c r="V12" s="1"/>
    </row>
    <row r="13" spans="1:33">
      <c r="A13" s="102"/>
      <c r="B13" s="1"/>
      <c r="C13" s="96"/>
      <c r="D13" s="21"/>
      <c r="E13" s="21"/>
      <c r="F13" s="21"/>
      <c r="G13" s="103"/>
      <c r="H13" s="21"/>
      <c r="I13" s="21"/>
      <c r="J13" s="103"/>
      <c r="K13" s="21"/>
      <c r="L13" s="21"/>
      <c r="M13" s="103"/>
      <c r="N13" s="21"/>
      <c r="O13" s="98"/>
      <c r="P13" s="310" t="s">
        <v>16</v>
      </c>
      <c r="Q13" s="1"/>
      <c r="R13" s="1"/>
      <c r="S13" s="1"/>
      <c r="T13" s="1"/>
      <c r="U13" s="1"/>
      <c r="V13" s="1"/>
    </row>
    <row r="14" spans="1:33">
      <c r="A14" s="104"/>
      <c r="B14" s="99" t="s">
        <v>335</v>
      </c>
      <c r="C14" s="109"/>
      <c r="D14" s="359">
        <f>SUM(D10:D13)</f>
        <v>55</v>
      </c>
      <c r="E14" s="359">
        <f t="shared" ref="E14:O14" si="1">SUM(E10:E13)</f>
        <v>55</v>
      </c>
      <c r="F14" s="100">
        <f t="shared" si="1"/>
        <v>50000</v>
      </c>
      <c r="G14" s="358">
        <f t="shared" si="1"/>
        <v>55</v>
      </c>
      <c r="H14" s="359">
        <f t="shared" si="1"/>
        <v>55</v>
      </c>
      <c r="I14" s="100">
        <f t="shared" si="1"/>
        <v>50000</v>
      </c>
      <c r="J14" s="358">
        <f t="shared" si="1"/>
        <v>55</v>
      </c>
      <c r="K14" s="359">
        <f t="shared" si="1"/>
        <v>55</v>
      </c>
      <c r="L14" s="100">
        <f t="shared" si="1"/>
        <v>50000</v>
      </c>
      <c r="M14" s="358">
        <f t="shared" si="1"/>
        <v>0</v>
      </c>
      <c r="N14" s="359">
        <f t="shared" si="1"/>
        <v>0</v>
      </c>
      <c r="O14" s="101">
        <f t="shared" si="1"/>
        <v>0</v>
      </c>
      <c r="P14" s="310" t="s">
        <v>76</v>
      </c>
      <c r="Q14" s="1"/>
      <c r="R14" s="1"/>
      <c r="S14" s="1"/>
      <c r="T14" s="1"/>
      <c r="U14" s="1"/>
      <c r="V14" s="1"/>
    </row>
    <row r="15" spans="1:33">
      <c r="A15" s="1"/>
      <c r="B15" s="1"/>
      <c r="C15" s="1"/>
      <c r="D15" s="1"/>
      <c r="E15" s="1"/>
      <c r="F15" s="1"/>
      <c r="G15" s="1"/>
      <c r="H15" s="1"/>
      <c r="I15" s="1"/>
      <c r="J15" s="1"/>
      <c r="K15" s="1"/>
      <c r="L15" s="1"/>
      <c r="M15" s="1"/>
      <c r="N15" s="1"/>
      <c r="O15" s="1"/>
      <c r="P15" s="310" t="s">
        <v>16</v>
      </c>
      <c r="Q15" s="1"/>
      <c r="R15" s="1"/>
      <c r="S15" s="1"/>
      <c r="T15" s="1"/>
      <c r="U15" s="1"/>
      <c r="V15" s="1"/>
    </row>
    <row r="16" spans="1:33">
      <c r="A16" s="853"/>
      <c r="B16" s="641"/>
      <c r="C16" s="641"/>
      <c r="D16" s="641"/>
      <c r="E16" s="641"/>
      <c r="F16" s="641"/>
      <c r="G16" s="641"/>
      <c r="H16" s="641"/>
      <c r="I16" s="641"/>
      <c r="J16" s="641"/>
      <c r="K16" s="641"/>
      <c r="L16" s="641"/>
      <c r="M16" s="641"/>
      <c r="N16" s="641"/>
      <c r="O16" s="641"/>
      <c r="P16" s="310"/>
      <c r="Q16" s="41"/>
      <c r="R16" s="41"/>
      <c r="S16" s="41"/>
      <c r="T16" s="41"/>
      <c r="U16" s="41"/>
      <c r="V16" s="41"/>
      <c r="W16" s="41"/>
      <c r="X16" s="41"/>
      <c r="Y16" s="41"/>
      <c r="Z16" s="41"/>
      <c r="AA16" s="41"/>
      <c r="AB16" s="41"/>
      <c r="AC16" s="41"/>
      <c r="AD16" s="41"/>
      <c r="AE16" s="41"/>
      <c r="AF16" s="41"/>
      <c r="AG16" s="41"/>
    </row>
    <row r="17" spans="1:33">
      <c r="A17" s="1"/>
      <c r="B17" s="1"/>
      <c r="C17" s="2"/>
      <c r="D17" s="2"/>
      <c r="E17" s="2"/>
      <c r="F17" s="2"/>
      <c r="G17" s="2"/>
      <c r="H17" s="2"/>
      <c r="I17" s="2"/>
      <c r="J17" s="2"/>
      <c r="K17" s="2"/>
      <c r="L17" s="2"/>
      <c r="M17" s="2"/>
      <c r="N17" s="2"/>
      <c r="O17" s="2"/>
      <c r="Q17" s="41"/>
      <c r="R17" s="41"/>
      <c r="S17" s="41"/>
      <c r="T17" s="41"/>
      <c r="U17" s="41"/>
      <c r="V17" s="41"/>
      <c r="W17" s="41"/>
      <c r="X17" s="41"/>
      <c r="Y17" s="41"/>
      <c r="Z17" s="41"/>
      <c r="AA17" s="41"/>
      <c r="AB17" s="41"/>
      <c r="AC17" s="41"/>
      <c r="AD17" s="41"/>
      <c r="AE17" s="41"/>
      <c r="AF17" s="41"/>
      <c r="AG17" s="41"/>
    </row>
    <row r="18" spans="1:33">
      <c r="A18" s="1"/>
      <c r="B18" s="1"/>
      <c r="C18" s="1"/>
      <c r="D18" s="1"/>
      <c r="E18" s="1"/>
      <c r="F18" s="1"/>
      <c r="G18" s="1"/>
      <c r="H18" s="1"/>
      <c r="I18" s="1"/>
      <c r="J18" s="1"/>
      <c r="K18" s="1"/>
      <c r="L18" s="1"/>
      <c r="M18" s="1"/>
      <c r="N18" s="293"/>
      <c r="O18" s="294"/>
      <c r="Q18" s="41"/>
      <c r="R18" s="41"/>
      <c r="S18" s="41"/>
      <c r="T18" s="41"/>
      <c r="U18" s="41"/>
      <c r="V18" s="41"/>
      <c r="W18" s="41"/>
      <c r="X18" s="41"/>
      <c r="Y18" s="41"/>
      <c r="Z18" s="41"/>
      <c r="AA18" s="41"/>
      <c r="AB18" s="41"/>
      <c r="AC18" s="41"/>
      <c r="AD18" s="41"/>
      <c r="AE18" s="41"/>
      <c r="AF18" s="41"/>
      <c r="AG18" s="41"/>
    </row>
  </sheetData>
  <mergeCells count="11">
    <mergeCell ref="A1:O1"/>
    <mergeCell ref="A3:O3"/>
    <mergeCell ref="A4:O4"/>
    <mergeCell ref="A5:O5"/>
    <mergeCell ref="G8:I8"/>
    <mergeCell ref="D8:F8"/>
    <mergeCell ref="A6:O6"/>
    <mergeCell ref="A16:O16"/>
    <mergeCell ref="A8:C9"/>
    <mergeCell ref="M8:O8"/>
    <mergeCell ref="J8:L8"/>
  </mergeCells>
  <phoneticPr fontId="0" type="noConversion"/>
  <printOptions horizontalCentered="1"/>
  <pageMargins left="1" right="1" top="0.5" bottom="0.55000000000000004" header="0" footer="0"/>
  <pageSetup scale="66"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N22"/>
  <sheetViews>
    <sheetView zoomScale="75" zoomScaleNormal="75" workbookViewId="0">
      <selection activeCell="N2" sqref="N2:N28"/>
    </sheetView>
  </sheetViews>
  <sheetFormatPr defaultRowHeight="15"/>
  <cols>
    <col min="1" max="1" width="21.6640625" style="23" customWidth="1"/>
    <col min="2" max="2" width="6" style="23" customWidth="1"/>
    <col min="3" max="3" width="10.77734375" style="23" customWidth="1"/>
    <col min="4" max="4" width="12.6640625" style="23" customWidth="1"/>
    <col min="5" max="5" width="10.88671875" style="23" customWidth="1"/>
    <col min="6" max="6" width="12.5546875" style="23" customWidth="1"/>
    <col min="7" max="7" width="9.77734375" style="23" customWidth="1"/>
    <col min="8" max="8" width="12" style="23" customWidth="1"/>
    <col min="9" max="9" width="9.77734375" style="23" hidden="1" customWidth="1"/>
    <col min="10" max="11" width="9.77734375" style="23" customWidth="1"/>
    <col min="12" max="12" width="10.33203125" style="23" customWidth="1"/>
    <col min="13" max="13" width="13" style="23" customWidth="1"/>
    <col min="14" max="14" width="1.109375" style="316" customWidth="1"/>
    <col min="15" max="16384" width="8.88671875" style="23"/>
  </cols>
  <sheetData>
    <row r="1" spans="1:14" ht="20.25">
      <c r="A1" s="636" t="s">
        <v>83</v>
      </c>
      <c r="B1" s="799"/>
      <c r="C1" s="799"/>
      <c r="D1" s="799"/>
      <c r="E1" s="799"/>
      <c r="F1" s="799"/>
      <c r="G1" s="799"/>
      <c r="H1" s="799"/>
      <c r="I1" s="799"/>
      <c r="J1" s="799"/>
      <c r="K1" s="799"/>
      <c r="L1" s="799"/>
      <c r="M1" s="799"/>
      <c r="N1" s="316" t="s">
        <v>16</v>
      </c>
    </row>
    <row r="2" spans="1:14" ht="20.25">
      <c r="A2" s="39"/>
      <c r="N2" s="316" t="s">
        <v>16</v>
      </c>
    </row>
    <row r="3" spans="1:14" ht="12.6" customHeight="1">
      <c r="A3" s="39"/>
      <c r="N3" s="316" t="s">
        <v>16</v>
      </c>
    </row>
    <row r="4" spans="1:14" ht="18.75">
      <c r="A4" s="790" t="s">
        <v>167</v>
      </c>
      <c r="B4" s="645"/>
      <c r="C4" s="645"/>
      <c r="D4" s="645"/>
      <c r="E4" s="645"/>
      <c r="F4" s="645"/>
      <c r="G4" s="645"/>
      <c r="H4" s="645"/>
      <c r="I4" s="645"/>
      <c r="J4" s="645"/>
      <c r="K4" s="645"/>
      <c r="L4" s="645"/>
      <c r="M4" s="645"/>
      <c r="N4" s="316" t="s">
        <v>16</v>
      </c>
    </row>
    <row r="5" spans="1:14" ht="16.5">
      <c r="A5" s="791" t="str">
        <f>+'B. Summary of Requirements '!A5</f>
        <v>Bureau of Alcohol, Tobacco, Firearms and Explosives</v>
      </c>
      <c r="B5" s="645"/>
      <c r="C5" s="645"/>
      <c r="D5" s="645"/>
      <c r="E5" s="645"/>
      <c r="F5" s="645"/>
      <c r="G5" s="645"/>
      <c r="H5" s="645"/>
      <c r="I5" s="645"/>
      <c r="J5" s="645"/>
      <c r="K5" s="645"/>
      <c r="L5" s="645"/>
      <c r="M5" s="645"/>
      <c r="N5" s="316" t="s">
        <v>16</v>
      </c>
    </row>
    <row r="6" spans="1:14" ht="16.5">
      <c r="A6" s="863" t="str">
        <f>+'B. Summary of Requirements '!A6</f>
        <v>Salaries and Expenses</v>
      </c>
      <c r="B6" s="645"/>
      <c r="C6" s="645"/>
      <c r="D6" s="645"/>
      <c r="E6" s="645"/>
      <c r="F6" s="645"/>
      <c r="G6" s="645"/>
      <c r="H6" s="645"/>
      <c r="I6" s="645"/>
      <c r="J6" s="645"/>
      <c r="K6" s="645"/>
      <c r="L6" s="645"/>
      <c r="M6" s="645"/>
      <c r="N6" s="316" t="s">
        <v>16</v>
      </c>
    </row>
    <row r="7" spans="1:14">
      <c r="N7" s="316" t="s">
        <v>16</v>
      </c>
    </row>
    <row r="8" spans="1:14">
      <c r="A8" s="24"/>
      <c r="B8" s="24"/>
      <c r="C8" s="24"/>
      <c r="D8" s="24"/>
      <c r="E8" s="24"/>
      <c r="F8" s="24"/>
      <c r="G8" s="24"/>
      <c r="H8" s="24"/>
      <c r="I8" s="24"/>
      <c r="J8" s="24"/>
      <c r="K8" s="24"/>
      <c r="L8" s="24"/>
      <c r="M8" s="24"/>
      <c r="N8" s="316" t="s">
        <v>16</v>
      </c>
    </row>
    <row r="9" spans="1:14" ht="40.5" customHeight="1">
      <c r="A9" s="887" t="s">
        <v>168</v>
      </c>
      <c r="B9" s="888"/>
      <c r="C9" s="893" t="s">
        <v>11</v>
      </c>
      <c r="D9" s="894"/>
      <c r="E9" s="893" t="s">
        <v>285</v>
      </c>
      <c r="F9" s="894"/>
      <c r="G9" s="882" t="s">
        <v>286</v>
      </c>
      <c r="H9" s="883"/>
      <c r="I9" s="883"/>
      <c r="J9" s="883"/>
      <c r="K9" s="883"/>
      <c r="L9" s="883"/>
      <c r="M9" s="884"/>
      <c r="N9" s="317" t="s">
        <v>16</v>
      </c>
    </row>
    <row r="10" spans="1:14">
      <c r="A10" s="889"/>
      <c r="B10" s="890"/>
      <c r="C10" s="861" t="s">
        <v>79</v>
      </c>
      <c r="D10" s="859" t="s">
        <v>80</v>
      </c>
      <c r="E10" s="861" t="s">
        <v>79</v>
      </c>
      <c r="F10" s="859" t="s">
        <v>80</v>
      </c>
      <c r="G10" s="432"/>
      <c r="H10" s="885" t="s">
        <v>255</v>
      </c>
      <c r="I10" s="85" t="s">
        <v>169</v>
      </c>
      <c r="J10" s="885" t="s">
        <v>77</v>
      </c>
      <c r="K10" s="885" t="s">
        <v>78</v>
      </c>
      <c r="L10" s="867" t="s">
        <v>79</v>
      </c>
      <c r="M10" s="865" t="s">
        <v>80</v>
      </c>
      <c r="N10" s="316" t="s">
        <v>16</v>
      </c>
    </row>
    <row r="11" spans="1:14" ht="27" customHeight="1">
      <c r="A11" s="891"/>
      <c r="B11" s="892"/>
      <c r="C11" s="862"/>
      <c r="D11" s="860"/>
      <c r="E11" s="862"/>
      <c r="F11" s="860"/>
      <c r="G11" s="431" t="s">
        <v>66</v>
      </c>
      <c r="H11" s="886"/>
      <c r="I11" s="86" t="s">
        <v>347</v>
      </c>
      <c r="J11" s="886"/>
      <c r="K11" s="886"/>
      <c r="L11" s="868"/>
      <c r="M11" s="866"/>
      <c r="N11" s="316" t="s">
        <v>16</v>
      </c>
    </row>
    <row r="12" spans="1:14">
      <c r="A12" s="878" t="s">
        <v>94</v>
      </c>
      <c r="B12" s="879"/>
      <c r="C12" s="368">
        <v>2509</v>
      </c>
      <c r="D12" s="368">
        <v>54</v>
      </c>
      <c r="E12" s="368">
        <v>2428</v>
      </c>
      <c r="F12" s="368">
        <v>54</v>
      </c>
      <c r="G12" s="368"/>
      <c r="H12" s="368"/>
      <c r="I12" s="368"/>
      <c r="J12" s="368"/>
      <c r="K12" s="368">
        <f>H12+J12</f>
        <v>0</v>
      </c>
      <c r="L12" s="368">
        <f>E12+G12+K12</f>
        <v>2428</v>
      </c>
      <c r="M12" s="369">
        <v>54</v>
      </c>
      <c r="N12" s="316" t="s">
        <v>16</v>
      </c>
    </row>
    <row r="13" spans="1:14">
      <c r="A13" s="878" t="s">
        <v>114</v>
      </c>
      <c r="B13" s="879"/>
      <c r="C13" s="368">
        <v>797</v>
      </c>
      <c r="D13" s="368"/>
      <c r="E13" s="368">
        <v>773</v>
      </c>
      <c r="F13" s="368"/>
      <c r="G13" s="368"/>
      <c r="H13" s="368">
        <v>12</v>
      </c>
      <c r="I13" s="368"/>
      <c r="J13" s="368"/>
      <c r="K13" s="368">
        <f>H13+J13</f>
        <v>12</v>
      </c>
      <c r="L13" s="368">
        <f>E13+G13+K13</f>
        <v>785</v>
      </c>
      <c r="M13" s="369"/>
      <c r="N13" s="316" t="s">
        <v>16</v>
      </c>
    </row>
    <row r="14" spans="1:14">
      <c r="A14" s="880" t="s">
        <v>113</v>
      </c>
      <c r="B14" s="881"/>
      <c r="C14" s="370">
        <v>1822</v>
      </c>
      <c r="D14" s="370">
        <v>1</v>
      </c>
      <c r="E14" s="370">
        <v>1755</v>
      </c>
      <c r="F14" s="370">
        <v>1</v>
      </c>
      <c r="G14" s="370">
        <v>10</v>
      </c>
      <c r="H14" s="370"/>
      <c r="I14" s="370"/>
      <c r="J14" s="370"/>
      <c r="K14" s="370">
        <f>H14+J14</f>
        <v>0</v>
      </c>
      <c r="L14" s="370">
        <f>E14+G14+K14</f>
        <v>1765</v>
      </c>
      <c r="M14" s="371">
        <v>1</v>
      </c>
      <c r="N14" s="316" t="s">
        <v>16</v>
      </c>
    </row>
    <row r="15" spans="1:14" ht="15.75" thickBot="1">
      <c r="A15" s="871" t="s">
        <v>162</v>
      </c>
      <c r="B15" s="872"/>
      <c r="C15" s="372">
        <f t="shared" ref="C15:H15" si="0">SUM(C12:C14)</f>
        <v>5128</v>
      </c>
      <c r="D15" s="373">
        <f t="shared" si="0"/>
        <v>55</v>
      </c>
      <c r="E15" s="374">
        <f t="shared" si="0"/>
        <v>4956</v>
      </c>
      <c r="F15" s="373">
        <f t="shared" si="0"/>
        <v>55</v>
      </c>
      <c r="G15" s="374">
        <f t="shared" si="0"/>
        <v>10</v>
      </c>
      <c r="H15" s="373">
        <f t="shared" si="0"/>
        <v>12</v>
      </c>
      <c r="I15" s="373">
        <f>SUM(I14:I14)</f>
        <v>0</v>
      </c>
      <c r="J15" s="373">
        <f>SUM(J12:J14)</f>
        <v>0</v>
      </c>
      <c r="K15" s="373">
        <f>SUM(K12:K14)</f>
        <v>12</v>
      </c>
      <c r="L15" s="375">
        <f>SUM(L12:L14)</f>
        <v>4978</v>
      </c>
      <c r="M15" s="374">
        <f>SUM(M12:M14)</f>
        <v>55</v>
      </c>
      <c r="N15" s="316" t="s">
        <v>16</v>
      </c>
    </row>
    <row r="16" spans="1:14">
      <c r="A16" s="869" t="s">
        <v>321</v>
      </c>
      <c r="B16" s="870"/>
      <c r="C16" s="376">
        <v>818</v>
      </c>
      <c r="D16" s="376">
        <v>1</v>
      </c>
      <c r="E16" s="596">
        <v>752</v>
      </c>
      <c r="F16" s="597">
        <v>1</v>
      </c>
      <c r="G16" s="596">
        <v>10</v>
      </c>
      <c r="H16" s="597"/>
      <c r="I16" s="597"/>
      <c r="J16" s="597"/>
      <c r="K16" s="377">
        <f>H16+J16</f>
        <v>0</v>
      </c>
      <c r="L16" s="378">
        <f>E16+G16+K16</f>
        <v>762</v>
      </c>
      <c r="M16" s="379">
        <v>1</v>
      </c>
      <c r="N16" s="316" t="s">
        <v>16</v>
      </c>
    </row>
    <row r="17" spans="1:14">
      <c r="A17" s="877" t="s">
        <v>345</v>
      </c>
      <c r="B17" s="815"/>
      <c r="C17" s="376">
        <v>4295</v>
      </c>
      <c r="D17" s="376">
        <v>54</v>
      </c>
      <c r="E17" s="596">
        <v>4189</v>
      </c>
      <c r="F17" s="597">
        <v>54</v>
      </c>
      <c r="G17" s="596"/>
      <c r="H17" s="597">
        <v>12</v>
      </c>
      <c r="I17" s="597"/>
      <c r="J17" s="597"/>
      <c r="K17" s="377">
        <f>H17+J17</f>
        <v>12</v>
      </c>
      <c r="L17" s="378">
        <f>E17+G17+K17</f>
        <v>4201</v>
      </c>
      <c r="M17" s="379">
        <v>54</v>
      </c>
      <c r="N17" s="316" t="s">
        <v>16</v>
      </c>
    </row>
    <row r="18" spans="1:14">
      <c r="A18" s="875" t="s">
        <v>346</v>
      </c>
      <c r="B18" s="876"/>
      <c r="C18" s="376">
        <v>15</v>
      </c>
      <c r="D18" s="376"/>
      <c r="E18" s="596">
        <v>15</v>
      </c>
      <c r="F18" s="597"/>
      <c r="G18" s="596"/>
      <c r="H18" s="597"/>
      <c r="I18" s="597"/>
      <c r="J18" s="597"/>
      <c r="K18" s="377">
        <f>H18+J18</f>
        <v>0</v>
      </c>
      <c r="L18" s="378">
        <f>E18+G18+K18</f>
        <v>15</v>
      </c>
      <c r="M18" s="379"/>
      <c r="N18" s="316" t="s">
        <v>16</v>
      </c>
    </row>
    <row r="19" spans="1:14" s="25" customFormat="1">
      <c r="A19" s="873" t="s">
        <v>162</v>
      </c>
      <c r="B19" s="874"/>
      <c r="C19" s="380">
        <f>SUM(C16:C18)</f>
        <v>5128</v>
      </c>
      <c r="D19" s="380">
        <f t="shared" ref="D19:L19" si="1">SUM(D16:D18)</f>
        <v>55</v>
      </c>
      <c r="E19" s="380">
        <f t="shared" si="1"/>
        <v>4956</v>
      </c>
      <c r="F19" s="380">
        <f t="shared" si="1"/>
        <v>55</v>
      </c>
      <c r="G19" s="380">
        <f t="shared" si="1"/>
        <v>10</v>
      </c>
      <c r="H19" s="380">
        <f t="shared" si="1"/>
        <v>12</v>
      </c>
      <c r="I19" s="380">
        <f t="shared" si="1"/>
        <v>0</v>
      </c>
      <c r="J19" s="380"/>
      <c r="K19" s="380">
        <f>SUM(K16:K18)</f>
        <v>12</v>
      </c>
      <c r="L19" s="381">
        <f t="shared" si="1"/>
        <v>4978</v>
      </c>
      <c r="M19" s="382">
        <f>SUM(M16:M18)</f>
        <v>55</v>
      </c>
      <c r="N19" s="316" t="s">
        <v>76</v>
      </c>
    </row>
    <row r="20" spans="1:14" s="25" customFormat="1">
      <c r="A20" s="864"/>
      <c r="B20" s="864"/>
      <c r="C20" s="864"/>
      <c r="D20" s="864"/>
      <c r="E20" s="864"/>
      <c r="F20" s="864"/>
      <c r="G20" s="864"/>
      <c r="H20" s="864"/>
      <c r="I20" s="864"/>
      <c r="J20" s="864"/>
      <c r="K20" s="864"/>
      <c r="L20" s="864"/>
      <c r="M20" s="864"/>
      <c r="N20" s="316"/>
    </row>
    <row r="21" spans="1:14" s="25" customFormat="1">
      <c r="N21" s="317"/>
    </row>
    <row r="22" spans="1:14">
      <c r="M22" s="295"/>
    </row>
  </sheetData>
  <mergeCells count="26">
    <mergeCell ref="A14:B14"/>
    <mergeCell ref="G9:M9"/>
    <mergeCell ref="K10:K11"/>
    <mergeCell ref="F10:F11"/>
    <mergeCell ref="A9:B11"/>
    <mergeCell ref="E9:F9"/>
    <mergeCell ref="C9:D9"/>
    <mergeCell ref="J10:J11"/>
    <mergeCell ref="H10:H11"/>
    <mergeCell ref="C10:C11"/>
    <mergeCell ref="A20:M20"/>
    <mergeCell ref="M10:M11"/>
    <mergeCell ref="L10:L11"/>
    <mergeCell ref="A16:B16"/>
    <mergeCell ref="A15:B15"/>
    <mergeCell ref="A19:B19"/>
    <mergeCell ref="A18:B18"/>
    <mergeCell ref="A17:B17"/>
    <mergeCell ref="A13:B13"/>
    <mergeCell ref="A12:B12"/>
    <mergeCell ref="D10:D11"/>
    <mergeCell ref="E10:E11"/>
    <mergeCell ref="A1:M1"/>
    <mergeCell ref="A4:M4"/>
    <mergeCell ref="A5:M5"/>
    <mergeCell ref="A6:M6"/>
  </mergeCells>
  <phoneticPr fontId="0" type="noConversion"/>
  <printOptions horizontalCentered="1"/>
  <pageMargins left="0.75" right="0.75" top="1" bottom="1" header="0.5" footer="0.5"/>
  <pageSetup scale="72"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A. Organization Chart</vt:lpstr>
      <vt:lpstr>B. Summary of Requirements </vt:lpstr>
      <vt:lpstr>C. Increases Offsets</vt:lpstr>
      <vt:lpstr>D. Strategic Goals &amp; Objectives</vt:lpstr>
      <vt:lpstr>E. ATB Justification</vt:lpstr>
      <vt:lpstr>F. 2007 Crosswalk</vt:lpstr>
      <vt:lpstr>G. 2008 Crosswalk</vt:lpstr>
      <vt:lpstr>H. Reimbursable Resources</vt:lpstr>
      <vt:lpstr>I. Permanent Positions</vt:lpstr>
      <vt:lpstr>J. Financial Analysis</vt:lpstr>
      <vt:lpstr>K. Summary by Grade</vt:lpstr>
      <vt:lpstr>L. Summary by Object Class</vt:lpstr>
      <vt:lpstr>M. Studies</vt:lpstr>
      <vt:lpstr>'B. Summary of Requirements '!DL</vt:lpstr>
      <vt:lpstr>'A. Organization Chart'!Print_Area</vt:lpstr>
      <vt:lpstr>'B. Summary of Requirements '!Print_Area</vt:lpstr>
      <vt:lpstr>'C. Increases Offsets'!Print_Area</vt:lpstr>
      <vt:lpstr>'D. Strategic Goals &amp; Objectives'!Print_Area</vt:lpstr>
      <vt:lpstr>'E. ATB Justification'!Print_Area</vt:lpstr>
      <vt:lpstr>'F. 2007 Crosswalk'!Print_Area</vt:lpstr>
      <vt:lpstr>'G. 2008 Crosswalk'!Print_Area</vt:lpstr>
      <vt:lpstr>'H. Reimbursable Resources'!Print_Area</vt:lpstr>
      <vt:lpstr>'I. Permanent Positions'!Print_Area</vt:lpstr>
      <vt:lpstr>'J. Financial Analysis'!Print_Area</vt:lpstr>
      <vt:lpstr>'K. Summary by Grade'!Print_Area</vt:lpstr>
      <vt:lpstr>'L. Summary by Object Class'!Print_Area</vt:lpstr>
      <vt:lpstr>'M. Studies'!Print_Area</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sdale</dc:creator>
  <cp:keywords/>
  <dc:description/>
  <cp:lastModifiedBy>ATF</cp:lastModifiedBy>
  <cp:lastPrinted>2008-01-28T13:52:31Z</cp:lastPrinted>
  <dcterms:created xsi:type="dcterms:W3CDTF">2003-08-28T20:51:00Z</dcterms:created>
  <dcterms:modified xsi:type="dcterms:W3CDTF">2013-08-21T19:47:27Z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