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080" yWindow="510" windowWidth="10830" windowHeight="6375" tabRatio="889"/>
  </bookViews>
  <sheets>
    <sheet name="A. Organization Chart" sheetId="25" r:id="rId1"/>
    <sheet name="B. Summary of Requirements " sheetId="45" r:id="rId2"/>
    <sheet name="C. Increases Offsets" sheetId="21" r:id="rId3"/>
    <sheet name="D. Strategic Goals &amp; Objectives" sheetId="22" r:id="rId4"/>
    <sheet name="E. ATB Justification" sheetId="29" r:id="rId5"/>
    <sheet name="F. 2008 Crosswalk" sheetId="2" r:id="rId6"/>
    <sheet name="G. 2009 Crosswalk" sheetId="47" r:id="rId7"/>
    <sheet name="H. Reimbursable Resources" sheetId="16" r:id="rId8"/>
    <sheet name="I. Permanent Positions" sheetId="10" r:id="rId9"/>
    <sheet name="J. Financial Analysis" sheetId="36" r:id="rId10"/>
    <sheet name="K. Summary by Grade" sheetId="6" r:id="rId11"/>
    <sheet name="L. Summary by Object Class" sheetId="14" r:id="rId12"/>
    <sheet name="M. Studies" sheetId="48" r:id="rId13"/>
  </sheets>
  <externalReferences>
    <externalReference r:id="rId14"/>
    <externalReference r:id="rId15"/>
    <externalReference r:id="rId16"/>
  </externalReferences>
  <definedNames>
    <definedName name="_1ATTORNEY_SUPP" localSheetId="1">#REF!</definedName>
    <definedName name="_2ATTORNEY_SUPP">#REF!</definedName>
    <definedName name="DL" localSheetId="1">'B. Summary of Requirements '!$A$3:$AC$76</definedName>
    <definedName name="DL">#REF!</definedName>
    <definedName name="EXECSUPP" localSheetId="1">'B. Summary of Requirements '!#REF!</definedName>
    <definedName name="EXECSUPP" localSheetId="9">'[3]Sum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_3GA_ROLLUP" localSheetId="1">'B. Summary of Requirements '!#REF!</definedName>
    <definedName name="_4GA_ROLLUP" localSheetId="7">[2]SumReq!#REF!</definedName>
    <definedName name="_5GA_ROLLUP" localSheetId="9">'[3]Sum of Req'!#REF!</definedName>
    <definedName name="_6GA_ROLLUP">#REF!</definedName>
    <definedName name="hlhl0" localSheetId="4">'E. ATB Justification'!#REF!</definedName>
    <definedName name="INTEL" localSheetId="1">'B. Summary of Requirements '!#REF!</definedName>
    <definedName name="INTEL" localSheetId="9">'[3]Sum of Req'!#REF!</definedName>
    <definedName name="INTEL">#REF!</definedName>
    <definedName name="JMD" localSheetId="1">'B. Summary of Requirements '!#REF!</definedName>
    <definedName name="JMD" localSheetId="9">'[3]Sum of Req'!#REF!</definedName>
    <definedName name="JMD">#REF!</definedName>
    <definedName name="OLE_LINK7" localSheetId="4">'E. ATB Justification'!#REF!</definedName>
    <definedName name="PART">#REF!</definedName>
    <definedName name="_7POS_BY_CAT" localSheetId="1">#REF!</definedName>
    <definedName name="_8POS_BY_CAT" localSheetId="9">'[3]Summ Atty Agt'!#REF!</definedName>
    <definedName name="_9POS_BY_CAT">#REF!</definedName>
    <definedName name="_xlnm.Print_Area" localSheetId="0">'A. Organization Chart'!$A$1:$N$28</definedName>
    <definedName name="_xlnm.Print_Area" localSheetId="1">'B. Summary of Requirements '!$A$1:$AC$85</definedName>
    <definedName name="_xlnm.Print_Area" localSheetId="2">'C. Increases Offsets'!$A$1:$O$19</definedName>
    <definedName name="_xlnm.Print_Area" localSheetId="3">'D. Strategic Goals &amp; Objectives'!$A$1:$P$40</definedName>
    <definedName name="_xlnm.Print_Area" localSheetId="4">'E. ATB Justification'!$A$1:$M$75</definedName>
    <definedName name="_xlnm.Print_Area" localSheetId="5">'F. 2008 Crosswalk'!$A$1:$U$32</definedName>
    <definedName name="_xlnm.Print_Area" localSheetId="6">'G. 2009 Crosswalk'!$A$1:$T$31</definedName>
    <definedName name="_xlnm.Print_Area" localSheetId="7">'H. Reimbursable Resources'!$A$1:$O$15</definedName>
    <definedName name="_xlnm.Print_Area" localSheetId="8">'I. Permanent Positions'!$A$1:$N$19</definedName>
    <definedName name="_xlnm.Print_Area" localSheetId="9">'J. Financial Analysis'!$A$1:$J$45</definedName>
    <definedName name="_xlnm.Print_Area" localSheetId="10">'K. Summary by Grade'!$B$1:$J$36</definedName>
    <definedName name="_xlnm.Print_Area" localSheetId="11">'L. Summary by Object Class'!$A$1:$O$45</definedName>
    <definedName name="_xlnm.Print_Area" localSheetId="12">'M. Studies'!$A$1:$J$24</definedName>
    <definedName name="_xlnm.Print_Area">#REF!</definedName>
    <definedName name="REIMPRO" localSheetId="7">'H. Reimbursable Resources'!$A$1:$O$15</definedName>
    <definedName name="REIMPRO">#REF!</definedName>
    <definedName name="REIMSOR" localSheetId="7">'H. Reimbursable Resources'!#REF!</definedName>
    <definedName name="REIMSOR">#REF!</definedName>
  </definedNames>
  <calcPr calcId="125725"/>
</workbook>
</file>

<file path=xl/calcChain.xml><?xml version="1.0" encoding="utf-8"?>
<calcChain xmlns="http://schemas.openxmlformats.org/spreadsheetml/2006/main">
  <c r="B4" i="36"/>
  <c r="B5"/>
  <c r="E14" i="14"/>
  <c r="D37" i="36"/>
  <c r="J39"/>
  <c r="H14" i="10"/>
  <c r="H13"/>
  <c r="O29" i="14"/>
  <c r="L23"/>
  <c r="O23"/>
  <c r="O34"/>
  <c r="L34"/>
  <c r="O35"/>
  <c r="L35"/>
  <c r="O33"/>
  <c r="L33"/>
  <c r="O19"/>
  <c r="N19"/>
  <c r="L19"/>
  <c r="J12"/>
  <c r="H12"/>
  <c r="L12" s="1"/>
  <c r="L10"/>
  <c r="L11"/>
  <c r="L15"/>
  <c r="K10"/>
  <c r="K11"/>
  <c r="K13"/>
  <c r="K14"/>
  <c r="K12"/>
  <c r="K15"/>
  <c r="K16"/>
  <c r="I31" i="6"/>
  <c r="J44" i="36"/>
  <c r="I44"/>
  <c r="J43"/>
  <c r="I43"/>
  <c r="J42"/>
  <c r="I42"/>
  <c r="J41"/>
  <c r="I41"/>
  <c r="J40"/>
  <c r="I40"/>
  <c r="J38"/>
  <c r="I38"/>
  <c r="J37"/>
  <c r="I37"/>
  <c r="J36"/>
  <c r="I36"/>
  <c r="J35"/>
  <c r="I35"/>
  <c r="J34"/>
  <c r="I34"/>
  <c r="J33"/>
  <c r="I33"/>
  <c r="J32"/>
  <c r="I32"/>
  <c r="J31"/>
  <c r="I31"/>
  <c r="J30"/>
  <c r="I30"/>
  <c r="J25"/>
  <c r="I25"/>
  <c r="H23"/>
  <c r="H24" s="1"/>
  <c r="F23"/>
  <c r="F24" s="1"/>
  <c r="F28" s="1"/>
  <c r="F45" s="1"/>
  <c r="D23"/>
  <c r="D24" s="1"/>
  <c r="D28" s="1"/>
  <c r="D45" s="1"/>
  <c r="G23"/>
  <c r="G24"/>
  <c r="I24" s="1"/>
  <c r="E23"/>
  <c r="E24"/>
  <c r="C23"/>
  <c r="C24"/>
  <c r="J21"/>
  <c r="I21"/>
  <c r="J20"/>
  <c r="I20"/>
  <c r="J19"/>
  <c r="I19"/>
  <c r="J18"/>
  <c r="I18"/>
  <c r="J17"/>
  <c r="I17"/>
  <c r="J16"/>
  <c r="I16"/>
  <c r="J15"/>
  <c r="I15"/>
  <c r="J14"/>
  <c r="I14"/>
  <c r="J13"/>
  <c r="I13"/>
  <c r="J12"/>
  <c r="I12"/>
  <c r="J11"/>
  <c r="I11"/>
  <c r="K16" i="10"/>
  <c r="K19" s="1"/>
  <c r="K17"/>
  <c r="K18"/>
  <c r="H19"/>
  <c r="O18" i="21"/>
  <c r="O13"/>
  <c r="O12"/>
  <c r="O11"/>
  <c r="R84" i="45"/>
  <c r="AB84"/>
  <c r="R83"/>
  <c r="AB83"/>
  <c r="AC41"/>
  <c r="AC47"/>
  <c r="AC48"/>
  <c r="AC49" s="1"/>
  <c r="AC50" s="1"/>
  <c r="AC57" s="1"/>
  <c r="AC58" s="1"/>
  <c r="AC55"/>
  <c r="AC56"/>
  <c r="AB41"/>
  <c r="AB47"/>
  <c r="AB48"/>
  <c r="AB49" s="1"/>
  <c r="AB50" s="1"/>
  <c r="AB57" s="1"/>
  <c r="AB58" s="1"/>
  <c r="AB55"/>
  <c r="AB56"/>
  <c r="AA41"/>
  <c r="AA47"/>
  <c r="AA48"/>
  <c r="AA49" s="1"/>
  <c r="AA50" s="1"/>
  <c r="AA57" s="1"/>
  <c r="AA58" s="1"/>
  <c r="AA55"/>
  <c r="AA56"/>
  <c r="AC17"/>
  <c r="AB17"/>
  <c r="AA17"/>
  <c r="A4" i="48"/>
  <c r="C14" i="21"/>
  <c r="D14"/>
  <c r="E14"/>
  <c r="F14"/>
  <c r="G14"/>
  <c r="H14"/>
  <c r="I14"/>
  <c r="J14"/>
  <c r="K14"/>
  <c r="L14"/>
  <c r="M14"/>
  <c r="N14"/>
  <c r="O14"/>
  <c r="I16" i="6"/>
  <c r="I17"/>
  <c r="I18"/>
  <c r="I19"/>
  <c r="I20"/>
  <c r="I21"/>
  <c r="I22"/>
  <c r="I23"/>
  <c r="I24"/>
  <c r="I25"/>
  <c r="I26"/>
  <c r="I27"/>
  <c r="I28"/>
  <c r="I29"/>
  <c r="I30"/>
  <c r="I32"/>
  <c r="I33"/>
  <c r="F12" i="14"/>
  <c r="F16"/>
  <c r="F37" s="1"/>
  <c r="F41" s="1"/>
  <c r="M19" i="10"/>
  <c r="K17" i="22"/>
  <c r="E17" i="2"/>
  <c r="J17"/>
  <c r="J19" s="1"/>
  <c r="J23" s="1"/>
  <c r="L77" i="45"/>
  <c r="L80" s="1"/>
  <c r="L85" s="1"/>
  <c r="F17" i="22"/>
  <c r="F28"/>
  <c r="F38"/>
  <c r="F40"/>
  <c r="I19" i="21"/>
  <c r="F19"/>
  <c r="S74" i="45"/>
  <c r="AC74"/>
  <c r="AC77" s="1"/>
  <c r="S75"/>
  <c r="AC75"/>
  <c r="S76"/>
  <c r="AC76"/>
  <c r="R78"/>
  <c r="S21" i="47"/>
  <c r="S20"/>
  <c r="S13"/>
  <c r="S14"/>
  <c r="S15"/>
  <c r="S16"/>
  <c r="S17"/>
  <c r="S18"/>
  <c r="S22" s="1"/>
  <c r="P16"/>
  <c r="P18" s="1"/>
  <c r="P22" s="1"/>
  <c r="M16"/>
  <c r="M18"/>
  <c r="M22" s="1"/>
  <c r="J16"/>
  <c r="J18" s="1"/>
  <c r="J22" s="1"/>
  <c r="G16"/>
  <c r="G18"/>
  <c r="G22" s="1"/>
  <c r="D16"/>
  <c r="D18" s="1"/>
  <c r="D22" s="1"/>
  <c r="T13"/>
  <c r="T14"/>
  <c r="T15"/>
  <c r="T16"/>
  <c r="R13"/>
  <c r="R14"/>
  <c r="R15"/>
  <c r="R16"/>
  <c r="Q16"/>
  <c r="O16"/>
  <c r="N16"/>
  <c r="L16"/>
  <c r="K16"/>
  <c r="I16"/>
  <c r="H16"/>
  <c r="F16"/>
  <c r="E16"/>
  <c r="C16"/>
  <c r="A5"/>
  <c r="A4"/>
  <c r="E12" i="14"/>
  <c r="E16"/>
  <c r="J16"/>
  <c r="J37"/>
  <c r="J38"/>
  <c r="J41"/>
  <c r="C33" i="6"/>
  <c r="I23" i="36"/>
  <c r="I28" s="1"/>
  <c r="I45" s="1"/>
  <c r="C28"/>
  <c r="C19" i="10"/>
  <c r="C15"/>
  <c r="K12"/>
  <c r="K13"/>
  <c r="K14"/>
  <c r="K15" s="1"/>
  <c r="F15"/>
  <c r="I14" i="16"/>
  <c r="D14"/>
  <c r="E19" i="21"/>
  <c r="C17" i="22"/>
  <c r="E27" i="29"/>
  <c r="E42" s="1"/>
  <c r="O19" i="21"/>
  <c r="C19"/>
  <c r="I77" i="45"/>
  <c r="I80" s="1"/>
  <c r="I85" s="1"/>
  <c r="H77"/>
  <c r="O8" i="22"/>
  <c r="I8"/>
  <c r="H16" i="14"/>
  <c r="H37" s="1"/>
  <c r="H38"/>
  <c r="G12"/>
  <c r="G16" s="1"/>
  <c r="I12"/>
  <c r="I16" s="1"/>
  <c r="K43"/>
  <c r="L43"/>
  <c r="A5"/>
  <c r="A4"/>
  <c r="L44"/>
  <c r="L45"/>
  <c r="P37" i="22"/>
  <c r="P36"/>
  <c r="P35"/>
  <c r="P34"/>
  <c r="P33"/>
  <c r="P32"/>
  <c r="P31"/>
  <c r="O37"/>
  <c r="O36"/>
  <c r="O35"/>
  <c r="O34"/>
  <c r="O33"/>
  <c r="O32"/>
  <c r="O31"/>
  <c r="O14"/>
  <c r="O23"/>
  <c r="P27"/>
  <c r="P26"/>
  <c r="P25"/>
  <c r="P24"/>
  <c r="P23"/>
  <c r="P22"/>
  <c r="P21"/>
  <c r="P20"/>
  <c r="O27"/>
  <c r="O26"/>
  <c r="O25"/>
  <c r="O24"/>
  <c r="O22"/>
  <c r="O21"/>
  <c r="O20"/>
  <c r="P16"/>
  <c r="P15"/>
  <c r="P14"/>
  <c r="P13"/>
  <c r="O16"/>
  <c r="O15"/>
  <c r="O13"/>
  <c r="R76" i="45"/>
  <c r="AB76" s="1"/>
  <c r="R75"/>
  <c r="AB75" s="1"/>
  <c r="R74"/>
  <c r="AB74" s="1"/>
  <c r="AB77" s="1"/>
  <c r="AB80" s="1"/>
  <c r="AB85" s="1"/>
  <c r="R77"/>
  <c r="P28" i="22"/>
  <c r="O28"/>
  <c r="N28"/>
  <c r="M28"/>
  <c r="L28"/>
  <c r="K28"/>
  <c r="J28"/>
  <c r="I28"/>
  <c r="G28"/>
  <c r="D28"/>
  <c r="C28"/>
  <c r="P38"/>
  <c r="O38"/>
  <c r="N38"/>
  <c r="M38"/>
  <c r="L38"/>
  <c r="K38"/>
  <c r="J38"/>
  <c r="I38"/>
  <c r="G38"/>
  <c r="D38"/>
  <c r="C38"/>
  <c r="P17"/>
  <c r="P40"/>
  <c r="O17"/>
  <c r="O40"/>
  <c r="N17"/>
  <c r="N40"/>
  <c r="M17"/>
  <c r="M40"/>
  <c r="L17"/>
  <c r="L40"/>
  <c r="K40"/>
  <c r="J17"/>
  <c r="J40" s="1"/>
  <c r="I17"/>
  <c r="I40" s="1"/>
  <c r="G17"/>
  <c r="G40" s="1"/>
  <c r="D17"/>
  <c r="D40" s="1"/>
  <c r="C40"/>
  <c r="L16" i="10"/>
  <c r="L17"/>
  <c r="L18"/>
  <c r="L19"/>
  <c r="E19"/>
  <c r="L14"/>
  <c r="L13"/>
  <c r="L12"/>
  <c r="K14" i="16"/>
  <c r="H14"/>
  <c r="E14"/>
  <c r="AB78" i="45"/>
  <c r="X77"/>
  <c r="X80" s="1"/>
  <c r="X85" s="1"/>
  <c r="U77"/>
  <c r="U80"/>
  <c r="U85" s="1"/>
  <c r="R80"/>
  <c r="R85" s="1"/>
  <c r="N19" i="21"/>
  <c r="M19"/>
  <c r="L19"/>
  <c r="K19"/>
  <c r="J19"/>
  <c r="H19"/>
  <c r="G19"/>
  <c r="D19"/>
  <c r="F35" i="6"/>
  <c r="H35" s="1"/>
  <c r="F34"/>
  <c r="H34" s="1"/>
  <c r="G33"/>
  <c r="E33"/>
  <c r="J23" i="36"/>
  <c r="G28"/>
  <c r="G45"/>
  <c r="E28"/>
  <c r="E45"/>
  <c r="C45"/>
  <c r="M15" i="10"/>
  <c r="L15"/>
  <c r="J15"/>
  <c r="I15"/>
  <c r="H15"/>
  <c r="G15"/>
  <c r="E15"/>
  <c r="D15"/>
  <c r="Q74" i="45"/>
  <c r="AA74" s="1"/>
  <c r="Q75"/>
  <c r="AA75" s="1"/>
  <c r="Q76"/>
  <c r="AA76" s="1"/>
  <c r="F8" i="22"/>
  <c r="L13" i="14"/>
  <c r="L14"/>
  <c r="B6" i="6"/>
  <c r="B5"/>
  <c r="A6" i="10"/>
  <c r="A5"/>
  <c r="A4" i="29"/>
  <c r="A5" i="16"/>
  <c r="A4"/>
  <c r="A5" i="2"/>
  <c r="A4"/>
  <c r="C8" i="22"/>
  <c r="A4"/>
  <c r="A5" i="21"/>
  <c r="Y77" i="45"/>
  <c r="V77"/>
  <c r="M16" i="14"/>
  <c r="N16"/>
  <c r="O16"/>
  <c r="L18"/>
  <c r="N18"/>
  <c r="O18"/>
  <c r="L20"/>
  <c r="O20"/>
  <c r="L21"/>
  <c r="O21"/>
  <c r="L22"/>
  <c r="M22"/>
  <c r="O22"/>
  <c r="L24"/>
  <c r="O24"/>
  <c r="L25"/>
  <c r="O25"/>
  <c r="L26"/>
  <c r="O26"/>
  <c r="L27"/>
  <c r="O27"/>
  <c r="L28"/>
  <c r="O28"/>
  <c r="L29"/>
  <c r="L30"/>
  <c r="O30"/>
  <c r="L31"/>
  <c r="O31"/>
  <c r="L32"/>
  <c r="O32"/>
  <c r="L36"/>
  <c r="O36"/>
  <c r="M37"/>
  <c r="N37"/>
  <c r="A6" i="6"/>
  <c r="I12"/>
  <c r="I13"/>
  <c r="I14"/>
  <c r="I15"/>
  <c r="D19" i="10"/>
  <c r="F19"/>
  <c r="G19"/>
  <c r="I19"/>
  <c r="M10" i="16"/>
  <c r="N10"/>
  <c r="O10"/>
  <c r="M11"/>
  <c r="N11"/>
  <c r="O11"/>
  <c r="M12"/>
  <c r="N12"/>
  <c r="N14" s="1"/>
  <c r="O12"/>
  <c r="F14"/>
  <c r="G14"/>
  <c r="J14"/>
  <c r="L14"/>
  <c r="M14"/>
  <c r="O14"/>
  <c r="R13" i="2"/>
  <c r="S13"/>
  <c r="T13"/>
  <c r="R14"/>
  <c r="S14"/>
  <c r="T14"/>
  <c r="R15"/>
  <c r="S15"/>
  <c r="T15"/>
  <c r="C17"/>
  <c r="D17"/>
  <c r="F17"/>
  <c r="G17"/>
  <c r="H17"/>
  <c r="I17"/>
  <c r="K17"/>
  <c r="L17"/>
  <c r="M17"/>
  <c r="N17"/>
  <c r="O17"/>
  <c r="P17"/>
  <c r="Q17"/>
  <c r="R17"/>
  <c r="S17"/>
  <c r="S19" s="1"/>
  <c r="S23" s="1"/>
  <c r="T17"/>
  <c r="S18"/>
  <c r="D19"/>
  <c r="G19"/>
  <c r="M19"/>
  <c r="P19"/>
  <c r="S21"/>
  <c r="S22"/>
  <c r="D23"/>
  <c r="G23"/>
  <c r="M23"/>
  <c r="P23"/>
  <c r="G27" i="29"/>
  <c r="G42" s="1"/>
  <c r="I27"/>
  <c r="K27"/>
  <c r="K42" s="1"/>
  <c r="I42"/>
  <c r="J77" i="45"/>
  <c r="K77"/>
  <c r="M77"/>
  <c r="N77"/>
  <c r="O77"/>
  <c r="P77"/>
  <c r="Q77"/>
  <c r="S77"/>
  <c r="T77"/>
  <c r="W77"/>
  <c r="O80"/>
  <c r="O85" s="1"/>
  <c r="H28" i="36" l="1"/>
  <c r="H45" s="1"/>
  <c r="J24"/>
  <c r="H41" i="14"/>
  <c r="O37"/>
  <c r="AA77" i="45"/>
  <c r="J28" i="36"/>
  <c r="J45" s="1"/>
  <c r="L16" i="14"/>
  <c r="L37" s="1"/>
</calcChain>
</file>

<file path=xl/sharedStrings.xml><?xml version="1.0" encoding="utf-8"?>
<sst xmlns="http://schemas.openxmlformats.org/spreadsheetml/2006/main" count="1009" uniqueCount="329">
  <si>
    <t>2008 Supplementals</t>
  </si>
  <si>
    <t>Goal 2: Prevent Crime, Enforce Federal Laws and Represent the 
              Rights and Interests of the American People</t>
  </si>
  <si>
    <t xml:space="preserve">Goal 3: Ensure the Fair and Efficient Administration of Justice
           </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</si>
  <si>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</si>
  <si>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</si>
  <si>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1.4  Combat espionage against the United States </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</si>
  <si>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</si>
  <si>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</si>
  <si>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</si>
  <si>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</si>
  <si>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</si>
  <si>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</si>
  <si>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</si>
  <si>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</si>
  <si>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</si>
  <si>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</si>
  <si>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23.2 Moving/Lease Expirations/Contract Parking</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</si>
  <si>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</si>
  <si>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</si>
  <si>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3.7  Uphold the rights and improve services to America’s crime victims </t>
  </si>
  <si>
    <t>GS-1, $19,722 - 24,664</t>
  </si>
  <si>
    <t>GS-2, $22,174 - 27,901</t>
  </si>
  <si>
    <t>GS-3, $24,194 - 31,451</t>
  </si>
  <si>
    <t>GS-4, $27,159 - 35,303</t>
  </si>
  <si>
    <t>GS-5, $30,386 - 39,501</t>
  </si>
  <si>
    <t>GS-6, $33,872 - 44,032</t>
  </si>
  <si>
    <t>GS-7, $37,640 - 48,933</t>
  </si>
  <si>
    <t>GS-8, 41,686 - 54,194</t>
  </si>
  <si>
    <t>GS-9, $46,041 - 59,852</t>
  </si>
  <si>
    <t>GS-10, 50,703 - 65,912</t>
  </si>
  <si>
    <t>GS-11, $55,706 - 72,421</t>
  </si>
  <si>
    <t>GS-12, $66,767 - 86,801</t>
  </si>
  <si>
    <t>GS-13, $79,397 - 103,220</t>
  </si>
  <si>
    <t>GS-14, $93,822 - 121,967</t>
  </si>
  <si>
    <t>GS-15, $110,363 - 143,471</t>
  </si>
  <si>
    <t>Total Adjustments to Base and Technical Adjustments</t>
  </si>
  <si>
    <t xml:space="preserve">Total Adjustments to Base </t>
  </si>
  <si>
    <t>Increases:</t>
  </si>
  <si>
    <t>Decreases:</t>
  </si>
  <si>
    <t>Increase/Decrease</t>
  </si>
  <si>
    <t>Decision Unit</t>
  </si>
  <si>
    <t xml:space="preserve">     Total</t>
  </si>
  <si>
    <t>atb</t>
  </si>
  <si>
    <t>enhance</t>
  </si>
  <si>
    <t>FTE</t>
  </si>
  <si>
    <t>Total</t>
  </si>
  <si>
    <t>Detail of Permanent Positions by Category</t>
  </si>
  <si>
    <t>Category</t>
  </si>
  <si>
    <t>Program</t>
  </si>
  <si>
    <t>Transfers</t>
  </si>
  <si>
    <t>Grades and Salary Ranges</t>
  </si>
  <si>
    <t>Executive Level I, $161,200...........................................................................</t>
  </si>
  <si>
    <t>Executive Level II, $145,100.............................................................</t>
  </si>
  <si>
    <t>Executive Level III, $133,700..........................................................</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</si>
  <si>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</si>
  <si>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</si>
  <si>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</si>
  <si>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</si>
  <si>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</si>
  <si>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</si>
  <si>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</si>
  <si>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</si>
  <si>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</si>
  <si>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</si>
  <si>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</si>
  <si>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</si>
  <si>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</si>
  <si>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</si>
  <si>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</si>
  <si>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</si>
  <si>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</si>
  <si>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</si>
  <si>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</si>
  <si>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</si>
  <si>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</si>
  <si>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</si>
  <si>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</si>
  <si>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</si>
  <si>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</si>
  <si>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</si>
  <si>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</si>
  <si>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</si>
  <si>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</si>
  <si>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</si>
  <si>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</si>
  <si>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</si>
  <si>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</si>
  <si>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</si>
  <si>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</si>
  <si>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</si>
  <si>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</si>
  <si>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</si>
  <si>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</si>
  <si>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</si>
  <si>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</si>
  <si>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</si>
  <si>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</si>
  <si>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</si>
  <si>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</si>
  <si>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Executive Level IV, $125,700..........................................................</t>
  </si>
  <si>
    <t>Average GS Salary</t>
  </si>
  <si>
    <t>Average GS Grade</t>
  </si>
  <si>
    <t>Object Classes</t>
  </si>
  <si>
    <t>Other Object Classes:</t>
  </si>
  <si>
    <t>Summary of Reimbursable Resources</t>
  </si>
  <si>
    <t>Summary of Requirements by Object Class</t>
  </si>
  <si>
    <t>International Cooperative Administrative Support Services (ICASS)</t>
  </si>
  <si>
    <t>National Center for Explosives Training and Research (NCETR) S&amp;E</t>
  </si>
  <si>
    <t>National Center for Explosives Training and Research (NCETR) Construction</t>
  </si>
  <si>
    <t>Enacted Rescissions.  Funds rescinded as required by the Consolidated Appropriations Act, 2008 (P.L. 110-161).</t>
  </si>
  <si>
    <t>Reprogrammings.  Not Applicable</t>
  </si>
  <si>
    <t>Transfers.  The amount reflects the transfer of $1.028 M Microstamping fund to ATF 15X8526 Account from the Department of Justice, transfer of $0.430M funds from the Office of National Drug Control Policy to ATF 15 8/9 0700 for approved High Instensity Drug Trafficking Areas (HIDTA) programs within ATF Field Divisions, $17.312M transfer in for Radio Spectrum Relocation, transfer out of $.360M from ATF to DOJ for the Radio Program and transfer out of HIDTA of $.046M, returning expired HIDTA funds provided to support approved HIDTA program in ATF Field Offices.</t>
  </si>
  <si>
    <t>In accordance with Confrence Report, Division B, Commerce, Justice, Science and Related Agencies Appropriatons Act, 2009, ATF headquarters' recent decision to shrink the size of the vehicles used by the 34 ATF explosive detection canine teams as a cost-savings mechanism is both disappointing and shortsighted.  DOJ spends, at a minimum, $20,000 to train these assets, which are housed in agent vehicles while on deployment and while working to ensure public safety.  The canines require reasonable comfortable space to not only work, but also to rest if they are to be effective when called upon to perform.  ATF shall only purchase vehicles for explosive detection canine teams that provide no less usable space for the dog than the vehicles they are meant to replace.  ATF shall submit a report to the House and Senate Committees on Appropriations 30 days after enactment of this Act certifying that this directive is being met.</t>
  </si>
  <si>
    <t>The CRR reports notification of any ATF relocations, office closings or new additions.  The Department of Justice submitted the CRR to Congress on June 30, 2008, and Congress approved it on February 3, 2009.</t>
  </si>
  <si>
    <t>Unobligated Balances.   Funds were carried over from FY 2007 from the 15X0700, 15X8526 and 15 7/8/0700 accounts.  ATF brought forward $4.250M from funds provided in FY 2007 for the no-year portion of th S&amp;E Appropriations, with year-to-date recoveries of $2.154M from funds provided in FY 2007 for the no-year portion of the S&amp;E Appropriations; $0.011M from funds provided in FY 2007 for GREAT/VCIT and the construction and establishment of the National Center for Explosives Training and Research with year-to-date recoveries of $.074M; $0.011 from funds provided in the Crime Bill (GREAT).  $4.322M from FY2007 funds provided for HIDTA and the Iraq Supplemental; and $43.252M from funds provided for the Radio Spectrum Relocation with Year-to-date recoveries of $.070M.</t>
  </si>
  <si>
    <t xml:space="preserve">Transfers.  The amount reflects the transfer of funds from ATF 15X8526 Account to the Department of Justice to support to return $1.028M Microstamping funds received in FY08, transfer of $.178M funds from ONDCP to ATF 15 8/9 0700 ($.005M) and ATF 15 9/10 0700 ($.173M) for approved HIDTA programs within ATF Field Divisions and anticipated transfer of $10M  from OJP to ATF for Southwest Border Stimulus.  </t>
  </si>
  <si>
    <t>Unobligated Balances.  Funds were carried over from FY 2008 from the 15x0700, 15x8526 and 15 8/9 0700 accounts.  ATF brought forward $2.206M from funds provided in FY2008 for the no-year portion of the S&amp;E Appropriations, with year-to-date recoveries of $5.066M; $1.028M from funds provided in FY2008 for GREAT/VCIT, $3.83M from funds provided in FY2008 for HIDTA &amp; IRAQ Supplemental, '$17.335M from funds provided in FY2008 for Radio Spectrum Relocation with year-to-date recoveries of $10.145M .</t>
  </si>
  <si>
    <t>OCDETF</t>
  </si>
  <si>
    <t>OJP (GREAT)</t>
  </si>
  <si>
    <t>Other</t>
  </si>
  <si>
    <t>Industry Operations Investigators (1801 &amp; 1854)</t>
  </si>
  <si>
    <t>Land and Structures</t>
  </si>
  <si>
    <t>Ungraded Positions</t>
  </si>
  <si>
    <t>13.0  Benefits to former personnel</t>
  </si>
  <si>
    <t>42.0 Insurance Claims &amp; Indemnity</t>
  </si>
  <si>
    <t>43.0  Interest &amp; Dividends</t>
  </si>
  <si>
    <t>32.0  Land and Structures</t>
  </si>
  <si>
    <r>
      <t>Overseas Capital Security Cost Sharing (CSCS) - object class 12.1 or 25.2</t>
    </r>
    <r>
      <rPr>
        <sz val="9"/>
        <color indexed="8"/>
        <rFont val="Times New Roman"/>
        <family val="1"/>
      </rPr>
      <t xml:space="preserve">.   The Department of State is in the midst of a 14-year, $17.5 billion embassy construction program, with a plan to build approximately 150 new diplomatic and consular compounds.  State has proposed that costs be allocated through a Capital Security Cost Sharing Program in which each agency will contribute funding based on the number of positions that are authorized for overseas personnel.  The total agency cost will be phased in over 5 years.  The estimated cost to the Department, as provided by State, for FY 2010 is $0.047 million.  ATF currently has 27 positions overseas, and funding of $0.047 million is requested for this account.  </t>
    </r>
  </si>
  <si>
    <r>
      <t>Living Quarter Allowance.</t>
    </r>
    <r>
      <rPr>
        <sz val="9"/>
        <rFont val="Times New Roman"/>
        <family val="1"/>
      </rPr>
      <t xml:space="preserve">  The living quarters allowance (LQA) is an allowance granted an employee for the annual cost of adequate living quarters for the employee and the employee's family at a foreign post.  The rates are designed to cover the average costs of rent, heat, light, fuel, gas, electricity, water, local taxes, and insurance paid by the employee.  Employees who receive GLQ do not receive LQA and vice versa.  $0.063 million reflects the change in cost to support existing staffing levels.  </t>
    </r>
  </si>
  <si>
    <r>
      <t>Post Allowance - Cost of Living Allowance (COLA).</t>
    </r>
    <r>
      <rPr>
        <sz val="9"/>
        <rFont val="Times New Roman"/>
        <family val="1"/>
      </rPr>
      <t xml:space="preserve">  For employees stationed abroad, components are obligated to pay for their COLA.  COLA is intended to reimburse certain excess costs and to compensate the employee for serving at a post where the cost of living, excluding the cost of quarters and the cost of education for eligible family members, is substantially higher than in the Washington, D.C. area.  $0.003 million reflects the increase in cost to support existing staffing levels.  </t>
    </r>
  </si>
  <si>
    <r>
      <t>Non-Recurring Decreases.</t>
    </r>
    <r>
      <rPr>
        <sz val="9"/>
        <rFont val="Times New Roman"/>
        <family val="1"/>
      </rPr>
      <t xml:space="preserve">  This request includes a decrease of $0.3 million for one-time items associated with the increase positiosn related to FY 2009.</t>
    </r>
  </si>
  <si>
    <r>
      <t>Employees Compensation Fund.</t>
    </r>
    <r>
      <rPr>
        <sz val="9"/>
        <rFont val="Times New Roman"/>
        <family val="1"/>
      </rPr>
      <t xml:space="preserve">  The $0.077 million decrease reflects payments to the Department of Labor for injury benefits paid in the past year under the Federal Employee Compensation Act.  This estimate is based on the first quarter of prior year billing and current year estimates.</t>
    </r>
  </si>
  <si>
    <r>
      <t>Government Leased Quarters (GLQ) Requirement</t>
    </r>
    <r>
      <rPr>
        <sz val="9"/>
        <rFont val="Times New Roman"/>
        <family val="1"/>
      </rPr>
      <t xml:space="preserve">.  GLQ is a mandatory program managed by the Department of State (DOS) and provides government employees stationed overseas with housing and utilities.  DOS exercises authority for leases and control of the GLQs and negotiates the lease for components. $0.012 million decrease reflects the change in cost to support existing staffing levels.  </t>
    </r>
  </si>
  <si>
    <r>
      <t>Education Allowance.</t>
    </r>
    <r>
      <rPr>
        <sz val="9"/>
        <rFont val="Times New Roman"/>
        <family val="1"/>
      </rPr>
      <t xml:space="preserve">  'For employees stationed abroad, components are obligated to meet the educational expenses incurred by an employee in providing adequate elementary (grades K-8) and secondary (grades 9-12) education for dependent children at post.  $0.006 million decrease reflects the change in cost to support existing staffing levels.  </t>
    </r>
  </si>
  <si>
    <t>Overtime</t>
  </si>
  <si>
    <t>Technical Adjustments</t>
  </si>
  <si>
    <t>Program Changes</t>
  </si>
  <si>
    <t>Total Program Changes</t>
  </si>
  <si>
    <t>Subtotal Increases</t>
  </si>
  <si>
    <t>Travel</t>
  </si>
  <si>
    <t xml:space="preserve">   3.3  Provide for the safe, secure, and humane confinement of detained persons awaiting trial and/or sentencing, and those in the custody of the Federal Prison System </t>
  </si>
  <si>
    <t xml:space="preserve">   3.6  Promote and strengthen innovative strategies in the administration of State and local justice systems </t>
  </si>
  <si>
    <t>A-11: Summary of Requirements by Grade</t>
  </si>
  <si>
    <t>23.1  GSA rent</t>
  </si>
  <si>
    <t>25.4  Operation and maintenance of facilities</t>
  </si>
  <si>
    <t>Less lapse (50 %)</t>
  </si>
  <si>
    <t>2008 Increases ($000)</t>
  </si>
  <si>
    <t>L: Summary of Requirements by Object Class</t>
  </si>
  <si>
    <t>K: Summary of Requirements by Grade</t>
  </si>
  <si>
    <t>SES, $111,676 - $168,000</t>
  </si>
  <si>
    <t>Program Increases</t>
  </si>
  <si>
    <t>2008 Enacted (with Rescissions, direct only)</t>
  </si>
  <si>
    <t>2008 Enacted</t>
  </si>
  <si>
    <r>
      <t>2010 pay raise.</t>
    </r>
    <r>
      <rPr>
        <sz val="9"/>
        <rFont val="Times New Roman"/>
        <family val="1"/>
      </rPr>
      <t xml:space="preserve">  This request provides for a proposed 2.0 percent pay raise to be effective in January of 2010  (This percentage is likely to change as the budget formulation process progresses.)  This increase includes locality pay adjustments as well as the general pay raise.  The amount requested, $10.0 million, represents the pay amounts for 3/4 of the fiscal year plus appropriate benefits ($7.5 million for pay and $2.5 million for benefits).</t>
    </r>
  </si>
  <si>
    <r>
      <t>Annualization of 2009 pay raise</t>
    </r>
    <r>
      <rPr>
        <sz val="9"/>
        <rFont val="Times New Roman"/>
        <family val="1"/>
      </rPr>
      <t>.  This pay annualization represents first quarter amounts (October through December) of the 2009 pay increase of 3.9 percent included in the 2009 President's Budget.  The amount requested $6.0 million, represents the pay amounts for 1/4 of the fiscal year plus appropriate benefits ($4.6 million for pay and $1.4 million for benefits).</t>
    </r>
  </si>
  <si>
    <r>
      <t>Annualization of additional positions approved in 2009.</t>
    </r>
    <r>
      <rPr>
        <sz val="9"/>
        <rFont val="Times New Roman"/>
        <family val="1"/>
      </rPr>
      <t xml:space="preserve">  This provides for the annualization of 1 additional position for the Merida Initiative and 12 additional positions requested in the 2009 President's budget.  Annualization of new positions extends to 3 years to provide for entry level funding in the first year with a 2-year progression to the journeyman level.  For Merida, this request includes an increase of $1.0 million for full-year payroll and operational costs associated with this additional position.   For 2009, this request includes a decrease of $0.3 million for one-time items associated with the increased positions, and an increase of $1.2 million for full-year costs associated with these additional positions, for a net increase of $0.9 million. </t>
    </r>
  </si>
  <si>
    <t>Annual salary rate of 13 new positions</t>
  </si>
  <si>
    <t>Advisory and Assistance Services</t>
  </si>
  <si>
    <t xml:space="preserve">    25.5 Research and Development Contracts</t>
  </si>
  <si>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3 percent per year.  The requested increase of  $0.6 million is necessary to meet our increased retirement obligations as a result of this conversion.</t>
    </r>
  </si>
  <si>
    <r>
      <t>Health Insurance</t>
    </r>
    <r>
      <rPr>
        <sz val="9"/>
        <rFont val="Times New Roman"/>
        <family val="1"/>
      </rPr>
      <t>:   Effective January 2008, this component's contribution to Federal employees' health insurance premiums increase by 2.4 percent.  Applied against the 2009 estimate of $34.3 million, the additional amount required is $0.7 million.</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</si>
  <si>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$3.6 million is required to meet our commitment to GSA.  The costs associated with GSA rent were derived through the use of an automated system, which uses the latest inventory data, including rate increases to be effective in FY 2010 for each building currently occupied by Department of Justice components, as well as the costs of new space to be occupied.  GSA provided data on the rate increases.</t>
    </r>
  </si>
  <si>
    <r>
      <t>DHS Security Charges</t>
    </r>
    <r>
      <rPr>
        <sz val="9"/>
        <color indexed="8"/>
        <rFont val="Times New Roman"/>
        <family val="1"/>
      </rPr>
      <t>.  The Department of Homeland Security (DHS) will continue to charge Basic Security and Building Specific Security.  The requested increase of $0.1 million is required to meet our commitment to DHS, and cost estimates were developed by DHS.</t>
    </r>
  </si>
  <si>
    <r>
      <t>Postage:</t>
    </r>
    <r>
      <rPr>
        <sz val="9"/>
        <color indexed="8"/>
        <rFont val="Times New Roman"/>
        <family val="1"/>
      </rPr>
      <t xml:space="preserve">  The Postage Service rate increased was calculated at 2.5 percent.  This percentage was applied to the 2010 estimate of $1.6 million to arrive at an increase of $0.041 million.</t>
    </r>
  </si>
  <si>
    <r>
      <t>Government Printing Office (GPO):</t>
    </r>
    <r>
      <rPr>
        <sz val="9"/>
        <rFont val="Times New Roman"/>
        <family val="1"/>
      </rPr>
      <t xml:space="preserve">  The increase for printing was calculated at 2%.  This percentage was applied to the FY 2009 estimate of $1.4 million to arrive at an increase of $0.028 million.</t>
    </r>
  </si>
  <si>
    <r>
      <t>WCF Rate Increases</t>
    </r>
    <r>
      <rPr>
        <sz val="9"/>
        <rFont val="Times New Roman"/>
        <family val="1"/>
      </rPr>
      <t>.  Components in the DC metropolitan area use and rely on the Department's Working Capital Fund (WCF) for support services including telecommunications services, computer services, finance services, as well as internet services.  The WCF continues to invest in the infrastructure supporting the telecommunications services, computer services, internet services.  Concurrently, several security initiatives are being implemented and additional resources are being directed to financial management in an effort to maintain a clean audit status.  Funding of $0.2 million is required for this account.</t>
    </r>
  </si>
  <si>
    <r>
      <t>International Cooperative Administrative Support Services (ICASS)</t>
    </r>
    <r>
      <rPr>
        <sz val="9"/>
        <color indexed="8"/>
        <rFont val="Times New Roman"/>
        <family val="1"/>
      </rPr>
      <t>.  Under the ICASS, an annual charge is made by the Department of State for administrative support based on the overseas staff of each federal agency.  This request of $0.2 million is based on the average costs per person from FY09 billing for non-post and post related charges.</t>
    </r>
  </si>
  <si>
    <t>FY 2008 Enacted Without Rescissions</t>
  </si>
  <si>
    <t>2008 Actuals</t>
  </si>
  <si>
    <t>25.5 Research and development contracts</t>
  </si>
  <si>
    <t>25.7 Operation and maintenance of equipment</t>
  </si>
  <si>
    <t>Justification for Base Adjustments</t>
  </si>
  <si>
    <t>Net Compensation</t>
  </si>
  <si>
    <t>Associated employee benefits</t>
  </si>
  <si>
    <t>Transportation of Things</t>
  </si>
  <si>
    <t>Communications/Utilities</t>
  </si>
  <si>
    <t>Printing/Reproduction</t>
  </si>
  <si>
    <t>Other Contractual Services:</t>
  </si>
  <si>
    <t xml:space="preserve">    25.2  Other Services</t>
  </si>
  <si>
    <t xml:space="preserve">    25.3  Purchase of Goods and Services from Government Accts.</t>
  </si>
  <si>
    <t xml:space="preserve">    25.4 Operation and Maintenance of Facilities</t>
  </si>
  <si>
    <t xml:space="preserve">    25.6  Medical Care</t>
  </si>
  <si>
    <t>Supplies and Materials</t>
  </si>
  <si>
    <t>TOTAL COSTS SUBJECT TO ANNUALIZATION</t>
  </si>
  <si>
    <t>Decreases</t>
  </si>
  <si>
    <t xml:space="preserve">Amount  </t>
  </si>
  <si>
    <t>Grades:</t>
  </si>
  <si>
    <t>(Dollars in Thousands)</t>
  </si>
  <si>
    <t>Salaries and Expenses</t>
  </si>
  <si>
    <t>A: Organizational Chart</t>
  </si>
  <si>
    <t>Total Offsets</t>
  </si>
  <si>
    <t xml:space="preserve">     Reimbursable FTE</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</si>
  <si>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</si>
  <si>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</si>
  <si>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</si>
  <si>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</si>
  <si>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</si>
  <si>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</si>
  <si>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</si>
  <si>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</si>
  <si>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</si>
  <si>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</si>
  <si>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</si>
  <si>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</si>
  <si>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</si>
  <si>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 xml:space="preserve">    Subtotal Decreases</t>
  </si>
  <si>
    <t>Collections by Source</t>
  </si>
  <si>
    <t>Budgetary Resources:</t>
  </si>
  <si>
    <t>Operation and maintenance of facilities</t>
  </si>
  <si>
    <t>Estimates by budget activity</t>
  </si>
  <si>
    <t>Pos.</t>
  </si>
  <si>
    <t xml:space="preserve"> </t>
  </si>
  <si>
    <t>Amount</t>
  </si>
  <si>
    <t>Increases</t>
  </si>
  <si>
    <t>U.S. Field</t>
  </si>
  <si>
    <t>Foreign Field</t>
  </si>
  <si>
    <t>Offsets</t>
  </si>
  <si>
    <t>TOTAL</t>
  </si>
  <si>
    <t>Summary of Requirements by Grade</t>
  </si>
  <si>
    <t>25.3 Purchases of goods &amp; services from Government accounts (Antennas, DHS Sec. Etc..)</t>
  </si>
  <si>
    <t xml:space="preserve">M.  Status of Congressionally Requested Studies, Reports, and Evaluations </t>
  </si>
  <si>
    <t>end of line</t>
  </si>
  <si>
    <t xml:space="preserve">          Total DIRECT requirements</t>
  </si>
  <si>
    <t>23.1  GSA rent (Reimbursable)</t>
  </si>
  <si>
    <t>25.3 DHS Security (Reimbursable)</t>
  </si>
  <si>
    <t>Total 2008 Revised Continuing Appropriations Resolution (with Rescissions)</t>
  </si>
  <si>
    <t>2010 Current Services</t>
  </si>
  <si>
    <t>2010 Total Request</t>
  </si>
  <si>
    <t>Salaries and Expenses, Construction</t>
  </si>
  <si>
    <t>2008 Enacted (with Rescissions, Construction only)</t>
  </si>
  <si>
    <t>Merida Initiative Annualization</t>
  </si>
  <si>
    <t>Retirement</t>
  </si>
  <si>
    <t>Health Insurance Premiums</t>
  </si>
  <si>
    <t>Rental Payments to GSA</t>
  </si>
  <si>
    <t>DHS Security</t>
  </si>
  <si>
    <t>Postage</t>
  </si>
  <si>
    <t>Printing and Reproduction</t>
  </si>
  <si>
    <t>Working Capital Fund</t>
  </si>
  <si>
    <t>Capital Security Cost Sharing</t>
  </si>
  <si>
    <t>Living Quarters Allowance</t>
  </si>
  <si>
    <t>Foreign COLA</t>
  </si>
  <si>
    <t>Employees Compensation Fund</t>
  </si>
  <si>
    <t>Gov't Leased Quarters</t>
  </si>
  <si>
    <t>Education Allowance</t>
  </si>
  <si>
    <t>Non-recurral of 2009 Positions</t>
  </si>
  <si>
    <t>Southwest Border</t>
  </si>
  <si>
    <t>NCETR S&amp;E</t>
  </si>
  <si>
    <t>NCETR Construction</t>
  </si>
  <si>
    <t>Firearms</t>
  </si>
  <si>
    <t>Arson &amp; Explosives</t>
  </si>
  <si>
    <t>Alcohol &amp; Tobacco</t>
  </si>
  <si>
    <t>SW Border</t>
  </si>
  <si>
    <t>Agt.</t>
  </si>
  <si>
    <t>Not Applicable</t>
  </si>
  <si>
    <t>2010 Adjustments to Base and Technical Adjustments</t>
  </si>
  <si>
    <t>2010 Increases</t>
  </si>
  <si>
    <t>2010 Offsets</t>
  </si>
  <si>
    <t>2010 Request</t>
  </si>
  <si>
    <t>FY 2010 Request</t>
  </si>
  <si>
    <t>2009 Enacted</t>
  </si>
  <si>
    <t>2009 Enacted (with Rescissions, direct only)</t>
  </si>
  <si>
    <t>2009 Supplementals</t>
  </si>
  <si>
    <t>Total 2009 Enacted (with Rescissions and Supplementals)</t>
  </si>
  <si>
    <t>Restoration of 2009 Prior Year Unobligated Balance Rescission</t>
  </si>
  <si>
    <t>Annualization of 2009 positions (FTE)</t>
  </si>
  <si>
    <t>Annualization of 2009 positions (dollars)</t>
  </si>
  <si>
    <t>2009 - 2010 Total Change</t>
  </si>
  <si>
    <t xml:space="preserve">2010 pay raise (2.0%)     </t>
  </si>
  <si>
    <t>2009 pay raise annualization (3.9%)</t>
  </si>
  <si>
    <t>2008 Appropriation Enacted w/Rescissions and Supplementals</t>
  </si>
  <si>
    <t>FY 2010 Program Increases/Offsets By Decision Unit</t>
  </si>
  <si>
    <t>Annualization Required for 2010 ($000)</t>
  </si>
  <si>
    <t>Crosswalk of 2009 Availability</t>
  </si>
  <si>
    <t>FY 2009 Enacted</t>
  </si>
  <si>
    <t>2009 Availability</t>
  </si>
  <si>
    <t>2009 Increases ($000)</t>
  </si>
  <si>
    <t>F: Crosswalk of 2008 Availability</t>
  </si>
  <si>
    <t>G: Crosswalk of 2009 Availability</t>
  </si>
  <si>
    <t>2009 Planned</t>
  </si>
  <si>
    <t xml:space="preserve">2008 Enacted w/Rescissions and Supplementals </t>
  </si>
  <si>
    <t xml:space="preserve">  Total, 2010 program changes requested</t>
  </si>
  <si>
    <t>2008 Enacted w/Rescissions and Supplementals</t>
  </si>
  <si>
    <t>Crosswalk of 2008 Availability</t>
  </si>
  <si>
    <t>2008 Availability</t>
  </si>
  <si>
    <t>end of page</t>
  </si>
  <si>
    <t>Financial Analysis of Program Changes</t>
  </si>
  <si>
    <t>Total positions &amp; annual amount</t>
  </si>
  <si>
    <t xml:space="preserve">      Lapse (-)</t>
  </si>
  <si>
    <t xml:space="preserve">     Other personnel compensation</t>
  </si>
  <si>
    <t>Total FTE &amp; personnel compensation</t>
  </si>
  <si>
    <t>Resources by Department of Justice Strategic Goal/Objective</t>
  </si>
  <si>
    <t>Program Offsets</t>
  </si>
  <si>
    <t>Adjustments to Base</t>
  </si>
  <si>
    <t>Goal 1: Prevent Terrorism and Promote the Nation's Security</t>
  </si>
  <si>
    <t>Subtotal, Goal 1</t>
  </si>
  <si>
    <t>Status of Congressionally Requested Studies, Reports, and Evaluations</t>
  </si>
  <si>
    <t>Subtotal, Goal 2</t>
  </si>
  <si>
    <t>Subtotal, Goal 3</t>
  </si>
  <si>
    <t>GRAND TOTAL</t>
  </si>
  <si>
    <t>Bureau of Alcohol, Tobacco, Firearms and Explosives</t>
  </si>
  <si>
    <t>1. Historical Documents</t>
  </si>
  <si>
    <t>2. Canine Transport Conditions</t>
  </si>
  <si>
    <t>In accordance with Confrence Report, Division B, Commerce, Justice, Science and Related Agencies Appropriatons Act, 2009, ATF is currently in possession of a letter signed by Alexander Hamilton on December 18, 1790. This letter reflects Hamilton's efforts to pay down Revolutionary War debt through the imposition of duties on distilled liquor.  ATF is directed to provide immediately this letter to the National Archives and Records Administration for historical preservation and study.</t>
  </si>
  <si>
    <t xml:space="preserve">3. Congressional Relocation Report (CRR) </t>
  </si>
  <si>
    <t>Direct, Reimb. Other FTE</t>
  </si>
  <si>
    <t>Direct Amount $000s</t>
  </si>
  <si>
    <t>ATBs</t>
  </si>
  <si>
    <t>11.1  Direct FTE &amp; personnel compensation</t>
  </si>
  <si>
    <t xml:space="preserve">       Total </t>
  </si>
  <si>
    <t>Average SES Salary</t>
  </si>
  <si>
    <t xml:space="preserve">   1.3  Prosecute those who have committed, or intend to commit, terrorist acts in                                                                                                                                                                                                                                                                                                                             the United States  </t>
  </si>
  <si>
    <t>Perm. Pos.</t>
  </si>
  <si>
    <t>Location of Description by Decision Unit</t>
  </si>
  <si>
    <t>Reprogrammings / Transfers</t>
  </si>
  <si>
    <t>Carryover/ Recoveries</t>
  </si>
  <si>
    <t>end of sheet</t>
  </si>
  <si>
    <t>Program Decreases</t>
  </si>
  <si>
    <t>Total Pr. Changes</t>
  </si>
  <si>
    <t>Total Authorized</t>
  </si>
  <si>
    <t>Total Reimbursable</t>
  </si>
  <si>
    <t>Total Increases</t>
  </si>
  <si>
    <t xml:space="preserve">   J: Financial Analysis of Program Changes</t>
  </si>
  <si>
    <t>I: Detail of Permanent Positions by Category</t>
  </si>
  <si>
    <t>H: Summary of Reimbursable Resources</t>
  </si>
  <si>
    <t>E.  Justification for Base Adjustments</t>
  </si>
  <si>
    <t>D: Resources by DOJ Strategic Goal and Strategic Objective</t>
  </si>
  <si>
    <t>C: Program Increases/Offsets By Decision Unit</t>
  </si>
  <si>
    <t>B: Summary of Requirements</t>
  </si>
  <si>
    <t>Criminal Investigative Series (1811)</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</si>
</sst>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5" formatCode="&quot;$&quot;#,##0"/>
    <numFmt numFmtId="177" formatCode="_(* #,##0_);_(* \(#,##0\);_(* &quot;....&quot;_);_(@_)"/>
    <numFmt numFmtId="183" formatCode="_(* #,##0_);_(* \(#,##0\);_(* &quot;-&quot;??_);_(@_)"/>
    <numFmt numFmtId="185" formatCode="_(&quot;$&quot;* #,##0_);_(&quot;$&quot;* \(#,##0\);_(&quot;$&quot;* &quot;-&quot;??_);_(@_)"/>
    <numFmt numFmtId="206" formatCode="0_);\(0\)"/>
  </numFmts>
  <fonts count="68">
    <font>
      <sz val="12"/>
      <name val="Arial"/>
    </font>
    <font>
      <u/>
      <sz val="12"/>
      <name val="TimesNewRomanPS"/>
    </font>
    <font>
      <sz val="12"/>
      <name val="TimesNewRomanPS"/>
    </font>
    <font>
      <sz val="12"/>
      <name val="Times New Roman"/>
    </font>
    <font>
      <sz val="12"/>
      <name val="Times New Roman"/>
    </font>
    <font>
      <sz val="12"/>
      <name val="Arial MT"/>
    </font>
    <font>
      <sz val="10"/>
      <color indexed="8"/>
      <name val="TMS"/>
    </font>
    <font>
      <b/>
      <sz val="14"/>
      <name val="TimesNewRomanPS"/>
    </font>
    <font>
      <sz val="13"/>
      <name val="TimesNewRomanP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i/>
      <sz val="11"/>
      <name val="Times New Roman"/>
      <family val="1"/>
    </font>
    <font>
      <sz val="8"/>
      <color indexed="8"/>
      <name val="Times New Roman"/>
      <family val="1"/>
    </font>
    <font>
      <u/>
      <sz val="12"/>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TimesNewRomanPS"/>
    </font>
    <font>
      <sz val="10"/>
      <name val="Arial"/>
    </font>
    <font>
      <b/>
      <sz val="10"/>
      <name val="Times New Roman"/>
      <family val="1"/>
    </font>
    <font>
      <b/>
      <sz val="10"/>
      <name val="Arial"/>
      <family val="2"/>
    </font>
    <font>
      <u/>
      <sz val="10"/>
      <name val="Times New Roman"/>
      <family val="1"/>
    </font>
    <font>
      <sz val="12"/>
      <color indexed="8"/>
      <name val="Times New Roman"/>
      <family val="1"/>
    </font>
    <font>
      <b/>
      <sz val="12"/>
      <color indexed="8"/>
      <name val="Times New Roman"/>
      <family val="1"/>
    </font>
    <font>
      <b/>
      <sz val="12"/>
      <name val="TimesNewRomanPS"/>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sz val="9"/>
      <name val="Times New Roman"/>
      <family val="1"/>
    </font>
    <font>
      <b/>
      <sz val="24"/>
      <name val="Times New Roman"/>
      <family val="1"/>
    </font>
    <font>
      <sz val="16"/>
      <color indexed="8"/>
      <name val="Times New Roman"/>
      <family val="1"/>
    </font>
    <font>
      <u/>
      <sz val="9"/>
      <color indexed="8"/>
      <name val="Times New Roman"/>
      <family val="1"/>
    </font>
    <font>
      <sz val="8"/>
      <name val="Arial"/>
    </font>
    <font>
      <sz val="9"/>
      <name val="Arial"/>
    </font>
    <font>
      <sz val="12"/>
      <color indexed="8"/>
      <name val="Arial"/>
    </font>
    <font>
      <sz val="12"/>
      <color indexed="9"/>
      <name val="Arial"/>
    </font>
    <font>
      <sz val="9"/>
      <color indexed="9"/>
      <name val="Times New Roman"/>
      <family val="1"/>
    </font>
    <font>
      <sz val="12"/>
      <color indexed="9"/>
      <name val="Times New Roman"/>
      <family val="1"/>
    </font>
    <font>
      <sz val="10"/>
      <color indexed="9"/>
      <name val="Times New Roman"/>
      <family val="1"/>
    </font>
    <font>
      <sz val="10"/>
      <color indexed="9"/>
      <name val="Arial"/>
    </font>
    <font>
      <sz val="8"/>
      <color indexed="9"/>
      <name val="Arial"/>
      <family val="2"/>
    </font>
    <font>
      <sz val="8"/>
      <color indexed="9"/>
      <name val="Arial"/>
    </font>
    <font>
      <sz val="8"/>
      <name val="Times New Roman"/>
      <family val="1"/>
    </font>
    <font>
      <sz val="8"/>
      <color indexed="9"/>
      <name val="Times New Roman"/>
      <family val="1"/>
    </font>
    <font>
      <sz val="8"/>
      <color indexed="9"/>
      <name val="Times New Roman"/>
    </font>
    <font>
      <sz val="8"/>
      <name val="Times New Roman"/>
    </font>
    <font>
      <sz val="12"/>
      <name val="Arial"/>
    </font>
    <font>
      <b/>
      <sz val="12"/>
      <name val="Arial"/>
    </font>
    <font>
      <b/>
      <sz val="8"/>
      <color indexed="9"/>
      <name val="Times New Roman"/>
      <family val="1"/>
    </font>
    <font>
      <sz val="18"/>
      <name val="Arial"/>
    </font>
    <font>
      <sz val="16"/>
      <name val="Arial"/>
    </font>
    <font>
      <sz val="16"/>
      <name val="Times New Roman"/>
      <family val="1"/>
    </font>
    <font>
      <b/>
      <u/>
      <sz val="12"/>
      <name val="Times New Roman"/>
      <family val="1"/>
    </font>
  </fonts>
  <fills count="4">
    <fill>
      <patternFill patternType="none"/>
    </fill>
    <fill>
      <patternFill patternType="gray125"/>
    </fill>
    <fill>
      <patternFill patternType="solid">
        <fgColor indexed="9"/>
        <bgColor indexed="64"/>
      </patternFill>
    </fill>
    <fill>
      <patternFill patternType="solid">
        <fgColor indexed="8"/>
        <bgColor indexed="64"/>
      </patternFill>
    </fill>
  </fills>
  <borders count="142">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8"/>
      </top>
      <bottom/>
      <diagonal/>
    </border>
    <border>
      <left/>
      <right style="thin">
        <color indexed="64"/>
      </right>
      <top/>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8"/>
      </left>
      <right/>
      <top/>
      <bottom style="hair">
        <color indexed="8"/>
      </bottom>
      <diagonal/>
    </border>
    <border>
      <left style="thin">
        <color indexed="8"/>
      </left>
      <right style="thin">
        <color indexed="64"/>
      </right>
      <top/>
      <bottom style="hair">
        <color indexed="8"/>
      </bottom>
      <diagonal/>
    </border>
    <border>
      <left style="thin">
        <color indexed="8"/>
      </left>
      <right style="thin">
        <color indexed="8"/>
      </right>
      <top style="hair">
        <color indexed="8"/>
      </top>
      <bottom style="thin">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bottom style="thin">
        <color indexed="8"/>
      </bottom>
      <diagonal/>
    </border>
    <border>
      <left style="thin">
        <color indexed="64"/>
      </left>
      <right/>
      <top style="thin">
        <color indexed="64"/>
      </top>
      <bottom style="medium">
        <color indexed="64"/>
      </bottom>
      <diagonal/>
    </border>
    <border>
      <left style="thin">
        <color indexed="8"/>
      </left>
      <right style="thin">
        <color indexed="8"/>
      </right>
      <top/>
      <bottom style="thin">
        <color indexed="8"/>
      </bottom>
      <diagonal/>
    </border>
    <border>
      <left style="thin">
        <color indexed="64"/>
      </left>
      <right/>
      <top style="hair">
        <color indexed="64"/>
      </top>
      <bottom style="medium">
        <color indexed="64"/>
      </bottom>
      <diagonal/>
    </border>
    <border>
      <left style="thin">
        <color indexed="8"/>
      </left>
      <right/>
      <top/>
      <bottom style="medium">
        <color indexed="8"/>
      </bottom>
      <diagonal/>
    </border>
    <border>
      <left/>
      <right style="medium">
        <color indexed="8"/>
      </right>
      <top style="thin">
        <color indexed="8"/>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style="thin">
        <color indexed="64"/>
      </right>
      <top style="thin">
        <color indexed="23"/>
      </top>
      <bottom style="thin">
        <color indexed="64"/>
      </bottom>
      <diagonal/>
    </border>
    <border>
      <left style="thin">
        <color indexed="64"/>
      </left>
      <right/>
      <top/>
      <bottom style="thin">
        <color indexed="23"/>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23"/>
      </left>
      <right style="thin">
        <color indexed="23"/>
      </right>
      <top style="thin">
        <color indexed="23"/>
      </top>
      <bottom style="hair">
        <color indexed="64"/>
      </bottom>
      <diagonal/>
    </border>
    <border>
      <left style="thin">
        <color indexed="23"/>
      </left>
      <right style="thin">
        <color indexed="64"/>
      </right>
      <top style="thin">
        <color indexed="23"/>
      </top>
      <bottom style="hair">
        <color indexed="64"/>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64"/>
      </left>
      <right style="thin">
        <color indexed="8"/>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right style="medium">
        <color indexed="64"/>
      </right>
      <top/>
      <bottom style="hair">
        <color indexed="8"/>
      </bottom>
      <diagonal/>
    </border>
    <border>
      <left style="thin">
        <color indexed="8"/>
      </left>
      <right/>
      <top style="hair">
        <color indexed="8"/>
      </top>
      <bottom style="hair">
        <color indexed="8"/>
      </bottom>
      <diagonal/>
    </border>
    <border>
      <left/>
      <right style="medium">
        <color indexed="8"/>
      </right>
      <top style="hair">
        <color indexed="8"/>
      </top>
      <bottom style="hair">
        <color indexed="8"/>
      </bottom>
      <diagonal/>
    </border>
    <border>
      <left/>
      <right style="medium">
        <color indexed="8"/>
      </right>
      <top/>
      <bottom style="hair">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thin">
        <color indexed="8"/>
      </right>
      <top/>
      <bottom style="thin">
        <color indexed="23"/>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medium">
        <color indexed="64"/>
      </bottom>
      <diagonal/>
    </border>
    <border>
      <left style="thin">
        <color indexed="64"/>
      </left>
      <right/>
      <top style="hair">
        <color indexed="64"/>
      </top>
      <bottom style="hair">
        <color indexed="64"/>
      </bottom>
      <diagonal/>
    </border>
    <border>
      <left style="thin">
        <color indexed="8"/>
      </left>
      <right style="thin">
        <color indexed="64"/>
      </right>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8"/>
      </left>
      <right/>
      <top style="thin">
        <color indexed="64"/>
      </top>
      <bottom/>
      <diagonal/>
    </border>
    <border>
      <left/>
      <right style="medium">
        <color indexed="8"/>
      </right>
      <top style="thin">
        <color indexed="64"/>
      </top>
      <bottom/>
      <diagonal/>
    </border>
    <border>
      <left style="thin">
        <color indexed="8"/>
      </left>
      <right/>
      <top style="hair">
        <color indexed="8"/>
      </top>
      <bottom style="thin">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top style="hair">
        <color indexed="64"/>
      </top>
      <bottom style="thin">
        <color indexed="64"/>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style="thin">
        <color indexed="64"/>
      </left>
      <right/>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thin">
        <color indexed="23"/>
      </right>
      <top style="thin">
        <color indexed="23"/>
      </top>
      <bottom style="thin">
        <color indexed="23"/>
      </bottom>
      <diagonal/>
    </border>
    <border>
      <left/>
      <right style="thin">
        <color indexed="23"/>
      </right>
      <top style="thin">
        <color indexed="23"/>
      </top>
      <bottom style="hair">
        <color indexed="64"/>
      </bottom>
      <diagonal/>
    </border>
    <border>
      <left style="thin">
        <color indexed="64"/>
      </left>
      <right/>
      <top style="medium">
        <color indexed="64"/>
      </top>
      <bottom style="hair">
        <color indexed="64"/>
      </bottom>
      <diagonal/>
    </border>
    <border>
      <left/>
      <right style="thin">
        <color indexed="8"/>
      </right>
      <top style="hair">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medium">
        <color indexed="64"/>
      </top>
      <bottom style="hair">
        <color indexed="64"/>
      </bottom>
      <diagonal/>
    </border>
  </borders>
  <cellStyleXfs count="7">
    <xf numFmtId="0" fontId="0" fillId="0" borderId="0"/>
    <xf numFmtId="43" fontId="25" fillId="0" borderId="0" applyFont="0" applyFill="0" applyBorder="0" applyAlignment="0" applyProtection="0"/>
    <xf numFmtId="44" fontId="25" fillId="0" borderId="0" applyFont="0" applyFill="0" applyBorder="0" applyAlignment="0" applyProtection="0"/>
    <xf numFmtId="0" fontId="25" fillId="0" borderId="0"/>
    <xf numFmtId="0" fontId="25" fillId="0" borderId="0"/>
    <xf numFmtId="0" fontId="25" fillId="0" borderId="0"/>
    <xf numFmtId="0" fontId="25" fillId="0" borderId="0"/>
  </cellStyleXfs>
  <cellXfs count="811">
    <xf numFmtId="0" fontId="0" fillId="0" borderId="0" xfId="0"/>
    <xf numFmtId="177" fontId="2" fillId="0" borderId="0" xfId="0" applyNumberFormat="1" applyFont="1" applyAlignment="1"/>
    <xf numFmtId="177" fontId="2" fillId="0" borderId="0" xfId="0" applyNumberFormat="1" applyFont="1" applyBorder="1" applyAlignment="1"/>
    <xf numFmtId="177" fontId="9" fillId="0" borderId="0" xfId="0" applyNumberFormat="1" applyFont="1"/>
    <xf numFmtId="177" fontId="9" fillId="0" borderId="0" xfId="0" applyNumberFormat="1" applyFont="1" applyBorder="1"/>
    <xf numFmtId="3" fontId="9" fillId="0" borderId="0" xfId="0" applyNumberFormat="1" applyFont="1" applyAlignment="1"/>
    <xf numFmtId="3" fontId="12" fillId="0" borderId="0" xfId="0" applyNumberFormat="1" applyFont="1" applyAlignment="1"/>
    <xf numFmtId="3" fontId="9" fillId="0" borderId="0" xfId="0" applyNumberFormat="1" applyFont="1" applyAlignment="1">
      <alignment horizontal="centerContinuous"/>
    </xf>
    <xf numFmtId="3" fontId="9" fillId="0" borderId="0" xfId="0" applyNumberFormat="1" applyFont="1" applyBorder="1" applyAlignment="1"/>
    <xf numFmtId="177" fontId="12" fillId="0" borderId="0" xfId="0" applyNumberFormat="1" applyFont="1" applyAlignment="1"/>
    <xf numFmtId="177" fontId="9" fillId="0" borderId="0" xfId="0" applyNumberFormat="1" applyFont="1" applyAlignment="1"/>
    <xf numFmtId="177" fontId="13" fillId="0" borderId="0" xfId="0" applyNumberFormat="1" applyFont="1" applyAlignment="1">
      <alignment horizontal="centerContinuous"/>
    </xf>
    <xf numFmtId="177" fontId="9" fillId="0" borderId="0" xfId="0" applyNumberFormat="1" applyFont="1" applyAlignment="1">
      <alignment horizontal="centerContinuous"/>
    </xf>
    <xf numFmtId="177" fontId="15" fillId="0" borderId="0" xfId="0" applyNumberFormat="1" applyFont="1" applyAlignment="1">
      <alignment horizontal="centerContinuous"/>
    </xf>
    <xf numFmtId="177" fontId="16" fillId="0" borderId="0" xfId="0" applyNumberFormat="1" applyFont="1" applyAlignment="1">
      <alignment horizontal="centerContinuous"/>
    </xf>
    <xf numFmtId="177" fontId="4" fillId="0" borderId="0" xfId="0" applyNumberFormat="1" applyFont="1" applyAlignment="1"/>
    <xf numFmtId="177" fontId="7" fillId="0" borderId="0" xfId="0" applyNumberFormat="1" applyFont="1" applyAlignment="1">
      <alignment horizontal="centerContinuous"/>
    </xf>
    <xf numFmtId="177" fontId="2" fillId="0" borderId="0" xfId="0" applyNumberFormat="1" applyFont="1" applyAlignment="1">
      <alignment horizontal="centerContinuous"/>
    </xf>
    <xf numFmtId="177" fontId="8" fillId="0" borderId="0" xfId="0" applyNumberFormat="1" applyFont="1" applyAlignment="1">
      <alignment horizontal="centerContinuous"/>
    </xf>
    <xf numFmtId="177" fontId="5" fillId="0" borderId="0" xfId="0" applyNumberFormat="1" applyFont="1" applyAlignment="1"/>
    <xf numFmtId="177" fontId="1" fillId="0" borderId="0" xfId="0" applyNumberFormat="1" applyFont="1" applyAlignment="1"/>
    <xf numFmtId="177" fontId="4" fillId="0" borderId="0" xfId="0" applyNumberFormat="1" applyFont="1" applyBorder="1" applyAlignment="1"/>
    <xf numFmtId="177" fontId="0" fillId="0" borderId="0" xfId="0" applyNumberFormat="1"/>
    <xf numFmtId="177" fontId="6" fillId="2" borderId="0" xfId="0" applyNumberFormat="1" applyFont="1" applyFill="1" applyAlignment="1"/>
    <xf numFmtId="177" fontId="0" fillId="0" borderId="0" xfId="0" applyNumberFormat="1" applyBorder="1"/>
    <xf numFmtId="177" fontId="10" fillId="2" borderId="0" xfId="0" applyNumberFormat="1" applyFont="1" applyFill="1" applyAlignment="1"/>
    <xf numFmtId="177" fontId="10" fillId="2" borderId="0" xfId="0" applyNumberFormat="1" applyFont="1" applyFill="1" applyAlignment="1">
      <alignment horizontal="centerContinuous"/>
    </xf>
    <xf numFmtId="177" fontId="9" fillId="0" borderId="0" xfId="0" applyNumberFormat="1" applyFont="1" applyBorder="1" applyAlignment="1">
      <alignment horizontal="centerContinuous"/>
    </xf>
    <xf numFmtId="177" fontId="17" fillId="2" borderId="0" xfId="0" applyNumberFormat="1" applyFont="1" applyFill="1" applyAlignment="1"/>
    <xf numFmtId="177" fontId="9" fillId="0" borderId="0" xfId="0" applyNumberFormat="1" applyFont="1" applyAlignment="1">
      <alignment horizontal="right"/>
    </xf>
    <xf numFmtId="177" fontId="2" fillId="0" borderId="1" xfId="0" applyNumberFormat="1" applyFont="1" applyBorder="1" applyAlignment="1"/>
    <xf numFmtId="0" fontId="3" fillId="0" borderId="0" xfId="0" applyNumberFormat="1" applyFont="1" applyAlignment="1"/>
    <xf numFmtId="3" fontId="6" fillId="2" borderId="0" xfId="0" applyNumberFormat="1" applyFont="1" applyFill="1" applyAlignment="1"/>
    <xf numFmtId="3" fontId="6" fillId="2" borderId="0" xfId="0" applyNumberFormat="1" applyFont="1" applyFill="1" applyAlignment="1">
      <alignment horizontal="centerContinuous"/>
    </xf>
    <xf numFmtId="3" fontId="6" fillId="2" borderId="0" xfId="0" applyNumberFormat="1" applyFont="1" applyFill="1" applyBorder="1" applyAlignment="1"/>
    <xf numFmtId="3" fontId="23" fillId="0" borderId="0" xfId="0" applyNumberFormat="1" applyFont="1" applyAlignment="1"/>
    <xf numFmtId="177" fontId="3" fillId="0" borderId="0" xfId="0" applyNumberFormat="1" applyFont="1" applyAlignment="1"/>
    <xf numFmtId="0" fontId="25" fillId="0" borderId="0" xfId="4"/>
    <xf numFmtId="0" fontId="25" fillId="0" borderId="0" xfId="5"/>
    <xf numFmtId="0" fontId="27" fillId="0" borderId="0" xfId="5" applyFont="1"/>
    <xf numFmtId="0" fontId="27" fillId="0" borderId="0" xfId="5" applyFont="1" applyAlignment="1">
      <alignment horizontal="left"/>
    </xf>
    <xf numFmtId="0" fontId="25" fillId="0" borderId="0" xfId="4" applyAlignment="1">
      <alignment horizontal="centerContinuous"/>
    </xf>
    <xf numFmtId="0" fontId="22" fillId="0" borderId="0" xfId="5" applyFont="1"/>
    <xf numFmtId="0" fontId="26" fillId="0" borderId="2" xfId="4" applyFont="1" applyBorder="1" applyAlignment="1">
      <alignment horizontal="center"/>
    </xf>
    <xf numFmtId="0" fontId="26" fillId="0" borderId="1" xfId="4" applyFont="1" applyBorder="1" applyAlignment="1">
      <alignment horizontal="center"/>
    </xf>
    <xf numFmtId="0" fontId="26" fillId="0" borderId="3" xfId="4" applyFont="1" applyBorder="1" applyAlignment="1">
      <alignment horizontal="center"/>
    </xf>
    <xf numFmtId="0" fontId="12" fillId="0" borderId="4" xfId="4" applyFont="1" applyBorder="1"/>
    <xf numFmtId="0" fontId="12" fillId="0" borderId="1" xfId="4" applyFont="1" applyBorder="1"/>
    <xf numFmtId="5" fontId="26" fillId="0" borderId="0" xfId="4" applyNumberFormat="1" applyFont="1" applyBorder="1"/>
    <xf numFmtId="5" fontId="26" fillId="0" borderId="5" xfId="4" applyNumberFormat="1" applyFont="1" applyBorder="1"/>
    <xf numFmtId="0" fontId="12" fillId="0" borderId="6" xfId="4" applyFont="1" applyBorder="1"/>
    <xf numFmtId="0" fontId="12" fillId="0" borderId="3" xfId="4" applyFont="1" applyBorder="1"/>
    <xf numFmtId="0" fontId="26" fillId="0" borderId="7" xfId="4" applyFont="1" applyBorder="1" applyAlignment="1">
      <alignment horizontal="left"/>
    </xf>
    <xf numFmtId="0" fontId="12" fillId="0" borderId="0" xfId="5" applyFont="1"/>
    <xf numFmtId="0" fontId="12" fillId="0" borderId="5" xfId="5" applyFont="1" applyBorder="1"/>
    <xf numFmtId="0" fontId="26" fillId="0" borderId="5" xfId="5" applyFont="1" applyBorder="1"/>
    <xf numFmtId="0" fontId="26" fillId="0" borderId="5" xfId="5" applyFont="1" applyBorder="1" applyAlignment="1">
      <alignment wrapText="1"/>
    </xf>
    <xf numFmtId="0" fontId="26" fillId="0" borderId="4" xfId="5" applyFont="1" applyBorder="1"/>
    <xf numFmtId="183" fontId="26" fillId="0" borderId="0" xfId="5" applyNumberFormat="1" applyFont="1" applyBorder="1" applyAlignment="1">
      <alignment horizontal="left"/>
    </xf>
    <xf numFmtId="185" fontId="26" fillId="0" borderId="0" xfId="2" applyNumberFormat="1" applyFont="1" applyBorder="1" applyAlignment="1">
      <alignment horizontal="left"/>
    </xf>
    <xf numFmtId="177" fontId="24" fillId="0" borderId="0" xfId="0" applyNumberFormat="1" applyFont="1" applyAlignment="1">
      <alignment horizontal="centerContinuous"/>
    </xf>
    <xf numFmtId="177" fontId="32" fillId="2" borderId="8" xfId="0" applyNumberFormat="1" applyFont="1" applyFill="1" applyBorder="1" applyAlignment="1">
      <alignment horizontal="center"/>
    </xf>
    <xf numFmtId="177" fontId="32" fillId="2" borderId="5" xfId="0" applyNumberFormat="1" applyFont="1" applyFill="1" applyBorder="1" applyAlignment="1">
      <alignment horizontal="center"/>
    </xf>
    <xf numFmtId="0" fontId="0" fillId="0" borderId="0" xfId="0" applyBorder="1" applyAlignment="1">
      <alignment vertical="top" wrapText="1"/>
    </xf>
    <xf numFmtId="177" fontId="29" fillId="2" borderId="0" xfId="0" applyNumberFormat="1" applyFont="1" applyFill="1" applyAlignment="1"/>
    <xf numFmtId="177" fontId="29" fillId="2" borderId="9" xfId="0" applyNumberFormat="1" applyFont="1" applyFill="1" applyBorder="1" applyAlignment="1"/>
    <xf numFmtId="3" fontId="3" fillId="0" borderId="0" xfId="0" applyNumberFormat="1" applyFont="1" applyAlignment="1"/>
    <xf numFmtId="3" fontId="29" fillId="2" borderId="10" xfId="0" applyNumberFormat="1" applyFont="1" applyFill="1" applyBorder="1" applyAlignment="1">
      <alignment horizontal="left"/>
    </xf>
    <xf numFmtId="3" fontId="12" fillId="0" borderId="0" xfId="0" applyNumberFormat="1" applyFont="1" applyAlignment="1">
      <alignment horizontal="centerContinuous"/>
    </xf>
    <xf numFmtId="0" fontId="36" fillId="0" borderId="0" xfId="0" applyFont="1"/>
    <xf numFmtId="0" fontId="9" fillId="0" borderId="0" xfId="0" applyFont="1" applyBorder="1" applyAlignment="1">
      <alignment vertical="top" wrapText="1"/>
    </xf>
    <xf numFmtId="177" fontId="2" fillId="0" borderId="9" xfId="0" applyNumberFormat="1" applyFont="1" applyBorder="1" applyAlignment="1"/>
    <xf numFmtId="177" fontId="2" fillId="0" borderId="3" xfId="0" applyNumberFormat="1" applyFont="1" applyBorder="1" applyAlignment="1"/>
    <xf numFmtId="177" fontId="1" fillId="0" borderId="9" xfId="0" applyNumberFormat="1" applyFont="1" applyBorder="1" applyAlignment="1"/>
    <xf numFmtId="177" fontId="31" fillId="0" borderId="1" xfId="0" applyNumberFormat="1" applyFont="1" applyBorder="1" applyAlignment="1">
      <alignment horizontal="left"/>
    </xf>
    <xf numFmtId="5" fontId="31" fillId="0" borderId="1" xfId="0" applyNumberFormat="1" applyFont="1" applyBorder="1" applyAlignment="1"/>
    <xf numFmtId="5" fontId="31" fillId="0" borderId="3" xfId="0" applyNumberFormat="1" applyFont="1" applyBorder="1" applyAlignment="1"/>
    <xf numFmtId="177" fontId="2" fillId="0" borderId="7" xfId="0" applyNumberFormat="1" applyFont="1" applyBorder="1" applyAlignment="1"/>
    <xf numFmtId="177" fontId="1" fillId="0" borderId="7" xfId="0" applyNumberFormat="1" applyFont="1" applyBorder="1" applyAlignment="1"/>
    <xf numFmtId="177" fontId="3" fillId="0" borderId="6" xfId="0" applyNumberFormat="1" applyFont="1" applyBorder="1" applyAlignment="1"/>
    <xf numFmtId="177" fontId="2" fillId="0" borderId="11" xfId="0" applyNumberFormat="1" applyFont="1" applyBorder="1" applyAlignment="1"/>
    <xf numFmtId="177" fontId="2" fillId="0" borderId="12" xfId="0" applyNumberFormat="1" applyFont="1" applyBorder="1" applyAlignment="1"/>
    <xf numFmtId="177" fontId="31" fillId="0" borderId="13" xfId="0" applyNumberFormat="1" applyFont="1" applyBorder="1" applyAlignment="1">
      <alignment horizontal="right"/>
    </xf>
    <xf numFmtId="177" fontId="31" fillId="0" borderId="14" xfId="0" applyNumberFormat="1" applyFont="1" applyBorder="1" applyAlignment="1"/>
    <xf numFmtId="177" fontId="31" fillId="0" borderId="3" xfId="0" applyNumberFormat="1" applyFont="1" applyBorder="1" applyAlignment="1"/>
    <xf numFmtId="177" fontId="2" fillId="0" borderId="6" xfId="0" applyNumberFormat="1" applyFont="1" applyFill="1" applyBorder="1" applyAlignment="1"/>
    <xf numFmtId="177" fontId="2" fillId="0" borderId="15" xfId="0" applyNumberFormat="1" applyFont="1" applyBorder="1" applyAlignment="1"/>
    <xf numFmtId="177" fontId="2" fillId="0" borderId="16" xfId="0" applyNumberFormat="1" applyFont="1" applyBorder="1" applyAlignment="1"/>
    <xf numFmtId="177" fontId="2" fillId="0" borderId="6" xfId="0" applyNumberFormat="1" applyFont="1" applyBorder="1" applyAlignment="1"/>
    <xf numFmtId="0" fontId="12" fillId="0" borderId="17" xfId="4" applyFont="1" applyBorder="1"/>
    <xf numFmtId="0" fontId="12" fillId="0" borderId="17" xfId="4" applyFont="1" applyBorder="1" applyAlignment="1">
      <alignment horizontal="center"/>
    </xf>
    <xf numFmtId="0" fontId="12" fillId="0" borderId="4" xfId="4" applyFont="1" applyBorder="1" applyAlignment="1">
      <alignment horizontal="center"/>
    </xf>
    <xf numFmtId="0" fontId="12" fillId="0" borderId="18" xfId="4" applyFont="1" applyBorder="1"/>
    <xf numFmtId="177" fontId="9" fillId="0" borderId="9" xfId="0" applyNumberFormat="1" applyFont="1" applyBorder="1" applyAlignment="1"/>
    <xf numFmtId="177" fontId="9" fillId="0" borderId="1" xfId="0" applyNumberFormat="1" applyFont="1" applyBorder="1" applyAlignment="1">
      <alignment horizontal="fill"/>
    </xf>
    <xf numFmtId="3" fontId="9" fillId="0" borderId="15" xfId="0" applyNumberFormat="1" applyFont="1" applyBorder="1" applyAlignment="1"/>
    <xf numFmtId="3" fontId="9" fillId="0" borderId="16" xfId="0" applyNumberFormat="1" applyFont="1" applyBorder="1" applyAlignment="1"/>
    <xf numFmtId="177" fontId="9" fillId="0" borderId="16" xfId="0" applyNumberFormat="1" applyFont="1" applyBorder="1" applyAlignment="1">
      <alignment horizontal="fill"/>
    </xf>
    <xf numFmtId="177" fontId="9" fillId="0" borderId="19" xfId="0" applyNumberFormat="1" applyFont="1" applyBorder="1" applyAlignment="1"/>
    <xf numFmtId="3" fontId="9" fillId="0" borderId="13" xfId="0" applyNumberFormat="1" applyFont="1" applyBorder="1" applyAlignment="1"/>
    <xf numFmtId="177" fontId="9" fillId="0" borderId="13" xfId="0" applyNumberFormat="1" applyFont="1" applyBorder="1" applyAlignment="1"/>
    <xf numFmtId="177" fontId="22" fillId="0" borderId="20" xfId="0" applyNumberFormat="1" applyFont="1" applyBorder="1" applyAlignment="1">
      <alignment horizontal="right"/>
    </xf>
    <xf numFmtId="177" fontId="9" fillId="0" borderId="17" xfId="0" applyNumberFormat="1" applyFont="1" applyBorder="1" applyAlignment="1"/>
    <xf numFmtId="3" fontId="38" fillId="0" borderId="0" xfId="0" applyNumberFormat="1" applyFont="1" applyAlignment="1">
      <alignment horizontal="centerContinuous"/>
    </xf>
    <xf numFmtId="177" fontId="22" fillId="0" borderId="1" xfId="0" applyNumberFormat="1" applyFont="1" applyBorder="1" applyAlignment="1">
      <alignment horizontal="fill"/>
    </xf>
    <xf numFmtId="165" fontId="22" fillId="0" borderId="3" xfId="0" applyNumberFormat="1" applyFont="1" applyBorder="1" applyAlignment="1"/>
    <xf numFmtId="177" fontId="32" fillId="2" borderId="14" xfId="0" applyNumberFormat="1" applyFont="1" applyFill="1" applyBorder="1" applyAlignment="1">
      <alignment horizontal="right"/>
    </xf>
    <xf numFmtId="177" fontId="32" fillId="2" borderId="13" xfId="0" applyNumberFormat="1" applyFont="1" applyFill="1" applyBorder="1" applyAlignment="1">
      <alignment horizontal="right"/>
    </xf>
    <xf numFmtId="177" fontId="32" fillId="2" borderId="20" xfId="0" applyNumberFormat="1" applyFont="1" applyFill="1" applyBorder="1" applyAlignment="1">
      <alignment horizontal="right"/>
    </xf>
    <xf numFmtId="177" fontId="31" fillId="0" borderId="14" xfId="0" applyNumberFormat="1" applyFont="1" applyBorder="1" applyAlignment="1">
      <alignment horizontal="right"/>
    </xf>
    <xf numFmtId="177" fontId="31" fillId="0" borderId="20" xfId="0" applyNumberFormat="1" applyFont="1" applyBorder="1" applyAlignment="1">
      <alignment horizontal="right"/>
    </xf>
    <xf numFmtId="177" fontId="29" fillId="2" borderId="7" xfId="0" applyNumberFormat="1" applyFont="1" applyFill="1" applyBorder="1" applyAlignment="1"/>
    <xf numFmtId="177" fontId="29" fillId="2" borderId="6" xfId="0" applyNumberFormat="1" applyFont="1" applyFill="1" applyBorder="1" applyAlignment="1"/>
    <xf numFmtId="177" fontId="29" fillId="2" borderId="11" xfId="0" applyNumberFormat="1" applyFont="1" applyFill="1" applyBorder="1" applyAlignment="1"/>
    <xf numFmtId="177" fontId="30" fillId="2" borderId="14" xfId="0" applyNumberFormat="1" applyFont="1" applyFill="1" applyBorder="1" applyAlignment="1"/>
    <xf numFmtId="177" fontId="30" fillId="2" borderId="13" xfId="0" applyNumberFormat="1" applyFont="1" applyFill="1" applyBorder="1" applyAlignment="1">
      <alignment horizontal="right"/>
    </xf>
    <xf numFmtId="177" fontId="30" fillId="2" borderId="14" xfId="0" applyNumberFormat="1" applyFont="1" applyFill="1" applyBorder="1" applyAlignment="1">
      <alignment horizontal="right"/>
    </xf>
    <xf numFmtId="177" fontId="30" fillId="2" borderId="20" xfId="0" applyNumberFormat="1" applyFont="1" applyFill="1" applyBorder="1" applyAlignment="1">
      <alignment horizontal="right"/>
    </xf>
    <xf numFmtId="177" fontId="29" fillId="2" borderId="7" xfId="0" applyNumberFormat="1" applyFont="1" applyFill="1" applyBorder="1" applyAlignment="1">
      <alignment horizontal="left"/>
    </xf>
    <xf numFmtId="177" fontId="29" fillId="2" borderId="6" xfId="0" applyNumberFormat="1" applyFont="1" applyFill="1" applyBorder="1" applyAlignment="1">
      <alignment horizontal="left"/>
    </xf>
    <xf numFmtId="177" fontId="39" fillId="2" borderId="0" xfId="0" applyNumberFormat="1" applyFont="1" applyFill="1" applyAlignment="1"/>
    <xf numFmtId="177" fontId="29" fillId="2" borderId="15" xfId="0" applyNumberFormat="1" applyFont="1" applyFill="1" applyBorder="1" applyAlignment="1">
      <alignment horizontal="left"/>
    </xf>
    <xf numFmtId="3" fontId="29" fillId="2" borderId="21" xfId="0" applyNumberFormat="1" applyFont="1" applyFill="1" applyBorder="1" applyAlignment="1">
      <alignment horizontal="left"/>
    </xf>
    <xf numFmtId="3" fontId="29" fillId="2" borderId="22" xfId="0" applyNumberFormat="1" applyFont="1" applyFill="1" applyBorder="1" applyAlignment="1">
      <alignment horizontal="left"/>
    </xf>
    <xf numFmtId="3" fontId="29" fillId="2" borderId="23" xfId="0" applyNumberFormat="1" applyFont="1" applyFill="1" applyBorder="1" applyAlignment="1">
      <alignment horizontal="left"/>
    </xf>
    <xf numFmtId="3" fontId="30" fillId="2" borderId="24" xfId="0" applyNumberFormat="1" applyFont="1" applyFill="1" applyBorder="1" applyAlignment="1">
      <alignment horizontal="right"/>
    </xf>
    <xf numFmtId="3" fontId="30" fillId="2" borderId="25" xfId="0" applyNumberFormat="1" applyFont="1" applyFill="1" applyBorder="1" applyAlignment="1">
      <alignment horizontal="right"/>
    </xf>
    <xf numFmtId="0" fontId="26" fillId="0" borderId="26" xfId="5" applyFont="1" applyBorder="1" applyAlignment="1">
      <alignment horizontal="left"/>
    </xf>
    <xf numFmtId="0" fontId="26" fillId="0" borderId="27" xfId="5" applyFont="1" applyBorder="1" applyAlignment="1">
      <alignment horizontal="left"/>
    </xf>
    <xf numFmtId="177" fontId="1" fillId="0" borderId="13" xfId="0" applyNumberFormat="1" applyFont="1" applyBorder="1" applyAlignment="1"/>
    <xf numFmtId="5" fontId="32" fillId="2" borderId="19" xfId="0" applyNumberFormat="1" applyFont="1" applyFill="1" applyBorder="1" applyAlignment="1"/>
    <xf numFmtId="5" fontId="32" fillId="2" borderId="16" xfId="0" applyNumberFormat="1" applyFont="1" applyFill="1" applyBorder="1" applyAlignment="1"/>
    <xf numFmtId="177" fontId="30" fillId="2" borderId="28" xfId="0" applyNumberFormat="1" applyFont="1" applyFill="1" applyBorder="1" applyAlignment="1">
      <alignment horizontal="left"/>
    </xf>
    <xf numFmtId="177" fontId="30" fillId="2" borderId="15" xfId="0" applyNumberFormat="1" applyFont="1" applyFill="1" applyBorder="1" applyAlignment="1">
      <alignment horizontal="left"/>
    </xf>
    <xf numFmtId="0" fontId="12" fillId="0" borderId="0" xfId="5" applyFont="1" applyFill="1"/>
    <xf numFmtId="3" fontId="36" fillId="0" borderId="0" xfId="0" applyNumberFormat="1" applyFont="1" applyAlignment="1"/>
    <xf numFmtId="177" fontId="36" fillId="0" borderId="14" xfId="0" applyNumberFormat="1" applyFont="1" applyBorder="1" applyAlignment="1">
      <alignment horizontal="right"/>
    </xf>
    <xf numFmtId="177" fontId="36" fillId="0" borderId="13" xfId="0" applyNumberFormat="1" applyFont="1" applyBorder="1" applyAlignment="1">
      <alignment horizontal="center"/>
    </xf>
    <xf numFmtId="177" fontId="36" fillId="0" borderId="13" xfId="0" applyNumberFormat="1" applyFont="1" applyBorder="1" applyAlignment="1">
      <alignment horizontal="right"/>
    </xf>
    <xf numFmtId="177" fontId="36" fillId="0" borderId="13" xfId="0" applyNumberFormat="1" applyFont="1" applyBorder="1" applyAlignment="1"/>
    <xf numFmtId="177" fontId="36" fillId="0" borderId="20" xfId="0" applyNumberFormat="1" applyFont="1" applyBorder="1" applyAlignment="1">
      <alignment horizontal="right"/>
    </xf>
    <xf numFmtId="3" fontId="36" fillId="0" borderId="15" xfId="0" applyNumberFormat="1" applyFont="1" applyBorder="1" applyAlignment="1"/>
    <xf numFmtId="3" fontId="36" fillId="0" borderId="1" xfId="0" applyNumberFormat="1" applyFont="1" applyBorder="1" applyAlignment="1"/>
    <xf numFmtId="3" fontId="36" fillId="0" borderId="6" xfId="0" applyNumberFormat="1" applyFont="1" applyBorder="1" applyAlignment="1"/>
    <xf numFmtId="3" fontId="43" fillId="0" borderId="1" xfId="0" applyNumberFormat="1" applyFont="1" applyBorder="1" applyAlignment="1"/>
    <xf numFmtId="0" fontId="21" fillId="0" borderId="0" xfId="4" applyFont="1" applyAlignment="1">
      <alignment horizontal="left"/>
    </xf>
    <xf numFmtId="0" fontId="0" fillId="0" borderId="0" xfId="0" applyBorder="1" applyAlignment="1">
      <alignment horizontal="center"/>
    </xf>
    <xf numFmtId="0" fontId="36" fillId="0" borderId="0" xfId="5" applyFont="1" applyBorder="1" applyAlignment="1">
      <alignment horizontal="center"/>
    </xf>
    <xf numFmtId="0" fontId="36" fillId="0" borderId="0" xfId="0" applyFont="1" applyBorder="1" applyAlignment="1">
      <alignment horizontal="center"/>
    </xf>
    <xf numFmtId="0" fontId="0" fillId="0" borderId="0" xfId="0" applyAlignment="1">
      <alignment horizontal="center"/>
    </xf>
    <xf numFmtId="3" fontId="44" fillId="0" borderId="0" xfId="0" applyNumberFormat="1" applyFont="1" applyAlignment="1"/>
    <xf numFmtId="3" fontId="45" fillId="2" borderId="0" xfId="0" applyNumberFormat="1" applyFont="1" applyFill="1" applyAlignment="1"/>
    <xf numFmtId="3" fontId="6" fillId="2" borderId="0" xfId="0" applyNumberFormat="1" applyFont="1" applyFill="1" applyBorder="1" applyAlignment="1">
      <alignment horizontal="centerContinuous"/>
    </xf>
    <xf numFmtId="0" fontId="0" fillId="0" borderId="0" xfId="0" applyBorder="1"/>
    <xf numFmtId="3" fontId="6" fillId="2" borderId="29" xfId="0" applyNumberFormat="1" applyFont="1" applyFill="1" applyBorder="1" applyAlignment="1">
      <alignment horizontal="centerContinuous"/>
    </xf>
    <xf numFmtId="3" fontId="30" fillId="2" borderId="30" xfId="0" applyNumberFormat="1" applyFont="1" applyFill="1" applyBorder="1" applyAlignment="1">
      <alignment horizontal="right"/>
    </xf>
    <xf numFmtId="3" fontId="29" fillId="2" borderId="31" xfId="0" applyNumberFormat="1" applyFont="1" applyFill="1" applyBorder="1" applyAlignment="1">
      <alignment horizontal="left"/>
    </xf>
    <xf numFmtId="177" fontId="29" fillId="0" borderId="15" xfId="0" applyNumberFormat="1" applyFont="1" applyFill="1" applyBorder="1" applyAlignment="1">
      <alignment horizontal="left"/>
    </xf>
    <xf numFmtId="177" fontId="30" fillId="2" borderId="32" xfId="0" applyNumberFormat="1" applyFont="1" applyFill="1" applyBorder="1" applyAlignment="1">
      <alignment horizontal="left"/>
    </xf>
    <xf numFmtId="3" fontId="30" fillId="2" borderId="33" xfId="0" applyNumberFormat="1" applyFont="1" applyFill="1" applyBorder="1" applyAlignment="1">
      <alignment horizontal="left"/>
    </xf>
    <xf numFmtId="3" fontId="30" fillId="2" borderId="34" xfId="0" applyNumberFormat="1" applyFont="1" applyFill="1" applyBorder="1" applyAlignment="1">
      <alignment horizontal="right"/>
    </xf>
    <xf numFmtId="0" fontId="25" fillId="0" borderId="18" xfId="4" applyBorder="1"/>
    <xf numFmtId="3" fontId="22" fillId="0" borderId="0" xfId="0" applyNumberFormat="1" applyFont="1" applyAlignment="1">
      <alignment horizontal="centerContinuous"/>
    </xf>
    <xf numFmtId="177" fontId="22" fillId="0" borderId="0" xfId="0" applyNumberFormat="1" applyFont="1" applyAlignment="1">
      <alignment horizontal="centerContinuous"/>
    </xf>
    <xf numFmtId="0" fontId="26" fillId="0" borderId="0" xfId="5" applyFont="1"/>
    <xf numFmtId="0" fontId="12" fillId="0" borderId="0" xfId="5" applyFont="1" applyBorder="1"/>
    <xf numFmtId="183" fontId="26" fillId="0" borderId="0" xfId="5" applyNumberFormat="1" applyFont="1" applyBorder="1"/>
    <xf numFmtId="183" fontId="12" fillId="0" borderId="0" xfId="1" applyNumberFormat="1" applyFont="1" applyBorder="1"/>
    <xf numFmtId="177" fontId="9" fillId="0" borderId="0" xfId="0" applyNumberFormat="1" applyFont="1" applyBorder="1" applyAlignment="1">
      <alignment horizontal="fill"/>
    </xf>
    <xf numFmtId="177" fontId="22" fillId="0" borderId="0" xfId="0" applyNumberFormat="1" applyFont="1" applyBorder="1" applyAlignment="1">
      <alignment horizontal="fill"/>
    </xf>
    <xf numFmtId="177" fontId="22" fillId="0" borderId="35" xfId="0" applyNumberFormat="1" applyFont="1" applyBorder="1" applyAlignment="1">
      <alignment horizontal="fill"/>
    </xf>
    <xf numFmtId="177" fontId="9" fillId="0" borderId="29" xfId="0" applyNumberFormat="1" applyFont="1" applyBorder="1" applyAlignment="1">
      <alignment horizontal="fill"/>
    </xf>
    <xf numFmtId="177" fontId="22" fillId="0" borderId="36" xfId="0" applyNumberFormat="1" applyFont="1" applyBorder="1" applyAlignment="1">
      <alignment horizontal="fill"/>
    </xf>
    <xf numFmtId="177" fontId="22" fillId="0" borderId="9" xfId="0" applyNumberFormat="1" applyFont="1" applyBorder="1" applyAlignment="1"/>
    <xf numFmtId="177" fontId="9" fillId="0" borderId="0" xfId="0" applyNumberFormat="1" applyFont="1" applyBorder="1" applyAlignment="1"/>
    <xf numFmtId="1" fontId="26" fillId="0" borderId="0" xfId="5" applyNumberFormat="1" applyFont="1" applyFill="1" applyBorder="1" applyAlignment="1">
      <alignment horizontal="centerContinuous"/>
    </xf>
    <xf numFmtId="0" fontId="26" fillId="0" borderId="0" xfId="5" applyFont="1" applyFill="1" applyBorder="1" applyAlignment="1">
      <alignment horizontal="centerContinuous"/>
    </xf>
    <xf numFmtId="0" fontId="28" fillId="0" borderId="0" xfId="5" applyFont="1" applyFill="1" applyBorder="1" applyAlignment="1">
      <alignment horizontal="center"/>
    </xf>
    <xf numFmtId="185" fontId="26" fillId="0" borderId="0" xfId="2" applyNumberFormat="1" applyFont="1" applyBorder="1"/>
    <xf numFmtId="183" fontId="26" fillId="0" borderId="0" xfId="1" applyNumberFormat="1" applyFont="1" applyBorder="1"/>
    <xf numFmtId="0" fontId="9" fillId="0" borderId="0" xfId="0" applyFont="1"/>
    <xf numFmtId="3" fontId="18" fillId="0" borderId="13" xfId="0" applyNumberFormat="1" applyFont="1" applyBorder="1" applyAlignment="1"/>
    <xf numFmtId="0" fontId="0" fillId="0" borderId="7" xfId="0" applyBorder="1"/>
    <xf numFmtId="0" fontId="9" fillId="0" borderId="0" xfId="5" applyFont="1"/>
    <xf numFmtId="0" fontId="12" fillId="0" borderId="6" xfId="5" applyFont="1" applyFill="1" applyBorder="1" applyAlignment="1">
      <alignment horizontal="center" wrapText="1"/>
    </xf>
    <xf numFmtId="0" fontId="12" fillId="0" borderId="3" xfId="5" applyFont="1" applyFill="1" applyBorder="1" applyAlignment="1">
      <alignment horizontal="center" wrapText="1"/>
    </xf>
    <xf numFmtId="0" fontId="12" fillId="0" borderId="2" xfId="5" applyFont="1" applyBorder="1"/>
    <xf numFmtId="0" fontId="12" fillId="0" borderId="5" xfId="0" applyFont="1" applyBorder="1"/>
    <xf numFmtId="0" fontId="12" fillId="0" borderId="5" xfId="0" applyFont="1" applyBorder="1" applyAlignment="1">
      <alignment wrapText="1"/>
    </xf>
    <xf numFmtId="5" fontId="31" fillId="0" borderId="37" xfId="0" applyNumberFormat="1" applyFont="1" applyBorder="1" applyAlignment="1"/>
    <xf numFmtId="0" fontId="47" fillId="0" borderId="0" xfId="0" applyFont="1"/>
    <xf numFmtId="165" fontId="30" fillId="2" borderId="16" xfId="0" applyNumberFormat="1" applyFont="1" applyFill="1" applyBorder="1" applyAlignment="1"/>
    <xf numFmtId="3" fontId="22" fillId="0" borderId="38" xfId="0" applyNumberFormat="1" applyFont="1" applyBorder="1" applyAlignment="1"/>
    <xf numFmtId="0" fontId="0" fillId="0" borderId="39" xfId="0" applyBorder="1" applyAlignment="1"/>
    <xf numFmtId="177" fontId="36" fillId="0" borderId="12" xfId="0" applyNumberFormat="1" applyFont="1" applyBorder="1" applyAlignment="1">
      <alignment vertical="center"/>
    </xf>
    <xf numFmtId="177" fontId="36" fillId="0" borderId="1" xfId="0" applyNumberFormat="1" applyFont="1" applyBorder="1" applyAlignment="1">
      <alignment vertical="center"/>
    </xf>
    <xf numFmtId="0" fontId="48" fillId="0" borderId="0" xfId="0" applyFont="1" applyBorder="1" applyAlignment="1">
      <alignment horizontal="center" vertical="top" wrapText="1"/>
    </xf>
    <xf numFmtId="0" fontId="50" fillId="0" borderId="0" xfId="0" applyFont="1"/>
    <xf numFmtId="177" fontId="52" fillId="0" borderId="0" xfId="0" applyNumberFormat="1" applyFont="1" applyAlignment="1"/>
    <xf numFmtId="0" fontId="54" fillId="0" borderId="0" xfId="5" applyFont="1"/>
    <xf numFmtId="0" fontId="12" fillId="0" borderId="0" xfId="5" applyFont="1" applyFill="1" applyAlignment="1">
      <alignment vertical="center"/>
    </xf>
    <xf numFmtId="0" fontId="0" fillId="0" borderId="0" xfId="0" applyAlignment="1"/>
    <xf numFmtId="206" fontId="12" fillId="0" borderId="0" xfId="5" applyNumberFormat="1" applyFont="1"/>
    <xf numFmtId="206" fontId="32" fillId="2" borderId="15" xfId="0" applyNumberFormat="1" applyFont="1" applyFill="1" applyBorder="1" applyAlignment="1"/>
    <xf numFmtId="0" fontId="56" fillId="0" borderId="0" xfId="0" applyFont="1"/>
    <xf numFmtId="177" fontId="55" fillId="0" borderId="0" xfId="0" applyNumberFormat="1" applyFont="1"/>
    <xf numFmtId="177" fontId="35" fillId="0" borderId="0" xfId="0" applyNumberFormat="1" applyFont="1"/>
    <xf numFmtId="177" fontId="55" fillId="0" borderId="0" xfId="0" applyNumberFormat="1" applyFont="1" applyAlignment="1"/>
    <xf numFmtId="177" fontId="35" fillId="0" borderId="0" xfId="0" applyNumberFormat="1" applyFont="1" applyAlignment="1"/>
    <xf numFmtId="3" fontId="55" fillId="2" borderId="0" xfId="0" applyNumberFormat="1" applyFont="1" applyFill="1" applyAlignment="1"/>
    <xf numFmtId="0" fontId="35" fillId="0" borderId="0" xfId="0" applyFont="1"/>
    <xf numFmtId="177" fontId="56" fillId="0" borderId="0" xfId="0" applyNumberFormat="1" applyFont="1"/>
    <xf numFmtId="177" fontId="59" fillId="0" borderId="0" xfId="0" applyNumberFormat="1" applyFont="1" applyAlignment="1"/>
    <xf numFmtId="177" fontId="60" fillId="0" borderId="0" xfId="0" applyNumberFormat="1" applyFont="1" applyAlignment="1"/>
    <xf numFmtId="0" fontId="58" fillId="0" borderId="0" xfId="0" applyFont="1"/>
    <xf numFmtId="3" fontId="58" fillId="0" borderId="0" xfId="0" applyNumberFormat="1" applyFont="1" applyAlignment="1"/>
    <xf numFmtId="3" fontId="57" fillId="0" borderId="0" xfId="0" applyNumberFormat="1" applyFont="1" applyAlignment="1"/>
    <xf numFmtId="0" fontId="56" fillId="0" borderId="0" xfId="4" applyFont="1"/>
    <xf numFmtId="0" fontId="47" fillId="0" borderId="0" xfId="4" applyFont="1"/>
    <xf numFmtId="177" fontId="63" fillId="0" borderId="0" xfId="0" applyNumberFormat="1" applyFont="1" applyAlignment="1"/>
    <xf numFmtId="177" fontId="22" fillId="0" borderId="0" xfId="0" applyNumberFormat="1" applyFont="1" applyAlignment="1"/>
    <xf numFmtId="37" fontId="9" fillId="0" borderId="17" xfId="0" applyNumberFormat="1" applyFont="1" applyBorder="1" applyAlignment="1"/>
    <xf numFmtId="37" fontId="9" fillId="0" borderId="19" xfId="0" applyNumberFormat="1" applyFont="1" applyBorder="1" applyAlignment="1"/>
    <xf numFmtId="37" fontId="9" fillId="0" borderId="40" xfId="0" applyNumberFormat="1" applyFont="1" applyBorder="1" applyAlignment="1"/>
    <xf numFmtId="37" fontId="9" fillId="0" borderId="41" xfId="0" applyNumberFormat="1" applyFont="1" applyBorder="1" applyAlignment="1"/>
    <xf numFmtId="37" fontId="22" fillId="0" borderId="42" xfId="0" applyNumberFormat="1" applyFont="1" applyBorder="1" applyAlignment="1"/>
    <xf numFmtId="37" fontId="22" fillId="0" borderId="43" xfId="0" applyNumberFormat="1" applyFont="1" applyBorder="1" applyAlignment="1"/>
    <xf numFmtId="37" fontId="22" fillId="0" borderId="44" xfId="0" applyNumberFormat="1" applyFont="1" applyBorder="1" applyAlignment="1"/>
    <xf numFmtId="37" fontId="9" fillId="0" borderId="4" xfId="0" applyNumberFormat="1" applyFont="1" applyBorder="1" applyAlignment="1"/>
    <xf numFmtId="37" fontId="9" fillId="0" borderId="18" xfId="0" applyNumberFormat="1" applyFont="1" applyBorder="1" applyAlignment="1"/>
    <xf numFmtId="37" fontId="22" fillId="0" borderId="4" xfId="0" applyNumberFormat="1" applyFont="1" applyBorder="1" applyAlignment="1"/>
    <xf numFmtId="5" fontId="22" fillId="0" borderId="4" xfId="0" applyNumberFormat="1" applyFont="1" applyBorder="1" applyAlignment="1"/>
    <xf numFmtId="3" fontId="43" fillId="0" borderId="6" xfId="0" applyNumberFormat="1" applyFont="1" applyBorder="1" applyAlignment="1"/>
    <xf numFmtId="37" fontId="9" fillId="0" borderId="45" xfId="0" applyNumberFormat="1" applyFont="1" applyBorder="1"/>
    <xf numFmtId="37" fontId="9" fillId="0" borderId="16" xfId="0" applyNumberFormat="1" applyFont="1" applyBorder="1"/>
    <xf numFmtId="37" fontId="9" fillId="0" borderId="19" xfId="0" applyNumberFormat="1" applyFont="1" applyBorder="1"/>
    <xf numFmtId="37" fontId="9" fillId="0" borderId="6" xfId="0" applyNumberFormat="1" applyFont="1" applyBorder="1"/>
    <xf numFmtId="37" fontId="9" fillId="0" borderId="1" xfId="0" applyNumberFormat="1" applyFont="1" applyBorder="1"/>
    <xf numFmtId="37" fontId="9" fillId="0" borderId="3" xfId="0" applyNumberFormat="1" applyFont="1" applyBorder="1"/>
    <xf numFmtId="37" fontId="9" fillId="0" borderId="18" xfId="0" applyNumberFormat="1" applyFont="1" applyBorder="1"/>
    <xf numFmtId="37" fontId="26" fillId="0" borderId="7" xfId="4" applyNumberFormat="1" applyFont="1" applyBorder="1"/>
    <xf numFmtId="37" fontId="26" fillId="0" borderId="0" xfId="4" applyNumberFormat="1" applyFont="1" applyBorder="1"/>
    <xf numFmtId="3" fontId="12" fillId="0" borderId="0" xfId="5" applyNumberFormat="1" applyFont="1"/>
    <xf numFmtId="3" fontId="12" fillId="0" borderId="7" xfId="1" applyNumberFormat="1" applyFont="1" applyBorder="1"/>
    <xf numFmtId="3" fontId="12" fillId="0" borderId="5" xfId="1" applyNumberFormat="1" applyFont="1" applyBorder="1"/>
    <xf numFmtId="3" fontId="26" fillId="0" borderId="7" xfId="1" applyNumberFormat="1" applyFont="1" applyBorder="1"/>
    <xf numFmtId="3" fontId="26" fillId="0" borderId="5" xfId="1" applyNumberFormat="1" applyFont="1" applyBorder="1"/>
    <xf numFmtId="37" fontId="12" fillId="0" borderId="7" xfId="5" applyNumberFormat="1" applyFont="1" applyBorder="1"/>
    <xf numFmtId="37" fontId="12" fillId="0" borderId="9" xfId="5" applyNumberFormat="1" applyFont="1" applyBorder="1"/>
    <xf numFmtId="37" fontId="12" fillId="0" borderId="0" xfId="5" applyNumberFormat="1" applyFont="1"/>
    <xf numFmtId="37" fontId="12" fillId="0" borderId="0" xfId="5" applyNumberFormat="1" applyFont="1" applyBorder="1"/>
    <xf numFmtId="37" fontId="12" fillId="0" borderId="7" xfId="5" applyNumberFormat="1" applyFont="1" applyBorder="1" applyAlignment="1"/>
    <xf numFmtId="37" fontId="12" fillId="0" borderId="9" xfId="5" applyNumberFormat="1" applyFont="1" applyBorder="1" applyAlignment="1"/>
    <xf numFmtId="37" fontId="12" fillId="0" borderId="6" xfId="1" applyNumberFormat="1" applyFont="1" applyBorder="1"/>
    <xf numFmtId="37" fontId="12" fillId="0" borderId="3" xfId="1" applyNumberFormat="1" applyFont="1" applyBorder="1"/>
    <xf numFmtId="37" fontId="12" fillId="0" borderId="7" xfId="1" applyNumberFormat="1" applyFont="1" applyBorder="1"/>
    <xf numFmtId="37" fontId="12" fillId="0" borderId="5" xfId="1" applyNumberFormat="1" applyFont="1" applyBorder="1"/>
    <xf numFmtId="37" fontId="12" fillId="0" borderId="1" xfId="1" applyNumberFormat="1" applyFont="1" applyBorder="1"/>
    <xf numFmtId="37" fontId="12" fillId="0" borderId="3" xfId="5" applyNumberFormat="1" applyFont="1" applyBorder="1"/>
    <xf numFmtId="37" fontId="26" fillId="0" borderId="6" xfId="1" applyNumberFormat="1" applyFont="1" applyBorder="1"/>
    <xf numFmtId="37" fontId="26" fillId="0" borderId="3" xfId="1" applyNumberFormat="1" applyFont="1" applyBorder="1"/>
    <xf numFmtId="37" fontId="26" fillId="0" borderId="7" xfId="1" applyNumberFormat="1" applyFont="1" applyBorder="1"/>
    <xf numFmtId="37" fontId="26" fillId="0" borderId="5" xfId="1" applyNumberFormat="1" applyFont="1" applyBorder="1"/>
    <xf numFmtId="37" fontId="26" fillId="0" borderId="28" xfId="1" applyNumberFormat="1" applyFont="1" applyBorder="1"/>
    <xf numFmtId="37" fontId="26" fillId="0" borderId="1" xfId="1" applyNumberFormat="1" applyFont="1" applyBorder="1"/>
    <xf numFmtId="37" fontId="2" fillId="0" borderId="15" xfId="0" applyNumberFormat="1" applyFont="1" applyBorder="1" applyAlignment="1"/>
    <xf numFmtId="37" fontId="2" fillId="0" borderId="16" xfId="0" applyNumberFormat="1" applyFont="1" applyBorder="1" applyAlignment="1"/>
    <xf numFmtId="37" fontId="2" fillId="0" borderId="19" xfId="0" applyNumberFormat="1" applyFont="1" applyBorder="1" applyAlignment="1"/>
    <xf numFmtId="37" fontId="2" fillId="0" borderId="6" xfId="0" applyNumberFormat="1" applyFont="1" applyFill="1" applyBorder="1" applyAlignment="1"/>
    <xf numFmtId="37" fontId="2" fillId="0" borderId="1" xfId="0" applyNumberFormat="1" applyFont="1" applyFill="1" applyBorder="1" applyAlignment="1"/>
    <xf numFmtId="37" fontId="2" fillId="0" borderId="3" xfId="0" applyNumberFormat="1" applyFont="1" applyFill="1" applyBorder="1" applyAlignment="1"/>
    <xf numFmtId="37" fontId="31" fillId="0" borderId="6" xfId="0" applyNumberFormat="1" applyFont="1" applyBorder="1" applyAlignment="1"/>
    <xf numFmtId="37" fontId="31" fillId="0" borderId="1" xfId="0" applyNumberFormat="1" applyFont="1" applyBorder="1" applyAlignment="1"/>
    <xf numFmtId="37" fontId="2" fillId="0" borderId="6" xfId="0" applyNumberFormat="1" applyFont="1" applyBorder="1" applyAlignment="1"/>
    <xf numFmtId="37" fontId="2" fillId="0" borderId="1" xfId="0" applyNumberFormat="1" applyFont="1" applyBorder="1" applyAlignment="1"/>
    <xf numFmtId="37" fontId="2" fillId="0" borderId="3" xfId="0" applyNumberFormat="1" applyFont="1" applyBorder="1" applyAlignment="1"/>
    <xf numFmtId="37" fontId="2" fillId="0" borderId="28" xfId="0" applyNumberFormat="1" applyFont="1" applyBorder="1" applyAlignment="1"/>
    <xf numFmtId="37" fontId="2" fillId="0" borderId="37" xfId="0" applyNumberFormat="1" applyFont="1" applyBorder="1" applyAlignment="1"/>
    <xf numFmtId="37" fontId="2" fillId="0" borderId="46" xfId="0" applyNumberFormat="1" applyFont="1" applyBorder="1" applyAlignment="1"/>
    <xf numFmtId="5" fontId="2" fillId="0" borderId="1" xfId="0" applyNumberFormat="1" applyFont="1" applyBorder="1" applyAlignment="1"/>
    <xf numFmtId="5" fontId="2" fillId="0" borderId="3" xfId="0" applyNumberFormat="1" applyFont="1" applyBorder="1" applyAlignment="1"/>
    <xf numFmtId="37" fontId="10" fillId="2" borderId="47" xfId="0" applyNumberFormat="1" applyFont="1" applyFill="1" applyBorder="1" applyAlignment="1"/>
    <xf numFmtId="37" fontId="10" fillId="2" borderId="48" xfId="0" applyNumberFormat="1" applyFont="1" applyFill="1" applyBorder="1" applyAlignment="1"/>
    <xf numFmtId="37" fontId="10" fillId="2" borderId="49" xfId="0" applyNumberFormat="1" applyFont="1" applyFill="1" applyBorder="1" applyAlignment="1"/>
    <xf numFmtId="37" fontId="10" fillId="2" borderId="50" xfId="0" applyNumberFormat="1" applyFont="1" applyFill="1" applyBorder="1" applyAlignment="1"/>
    <xf numFmtId="37" fontId="33" fillId="2" borderId="51" xfId="0" applyNumberFormat="1" applyFont="1" applyFill="1" applyBorder="1" applyAlignment="1"/>
    <xf numFmtId="37" fontId="33" fillId="2" borderId="52" xfId="0" applyNumberFormat="1" applyFont="1" applyFill="1" applyBorder="1" applyAlignment="1"/>
    <xf numFmtId="37" fontId="33" fillId="2" borderId="53" xfId="0" applyNumberFormat="1" applyFont="1" applyFill="1" applyBorder="1" applyAlignment="1"/>
    <xf numFmtId="37" fontId="33" fillId="2" borderId="54" xfId="0" applyNumberFormat="1" applyFont="1" applyFill="1" applyBorder="1" applyAlignment="1"/>
    <xf numFmtId="37" fontId="12" fillId="0" borderId="17" xfId="0" applyNumberFormat="1" applyFont="1" applyBorder="1"/>
    <xf numFmtId="37" fontId="12" fillId="0" borderId="19" xfId="0" applyNumberFormat="1" applyFont="1" applyBorder="1"/>
    <xf numFmtId="37" fontId="10" fillId="2" borderId="17" xfId="0" applyNumberFormat="1" applyFont="1" applyFill="1" applyBorder="1" applyAlignment="1"/>
    <xf numFmtId="37" fontId="10" fillId="2" borderId="55" xfId="0" applyNumberFormat="1" applyFont="1" applyFill="1" applyBorder="1" applyAlignment="1"/>
    <xf numFmtId="37" fontId="10" fillId="2" borderId="19" xfId="0" applyNumberFormat="1" applyFont="1" applyFill="1" applyBorder="1" applyAlignment="1"/>
    <xf numFmtId="37" fontId="34" fillId="0" borderId="56" xfId="0" applyNumberFormat="1" applyFont="1" applyBorder="1"/>
    <xf numFmtId="37" fontId="34" fillId="0" borderId="57" xfId="0" applyNumberFormat="1" applyFont="1" applyBorder="1"/>
    <xf numFmtId="37" fontId="34" fillId="0" borderId="46" xfId="0" applyNumberFormat="1" applyFont="1" applyBorder="1"/>
    <xf numFmtId="37" fontId="29" fillId="2" borderId="21" xfId="0" applyNumberFormat="1" applyFont="1" applyFill="1" applyBorder="1" applyAlignment="1"/>
    <xf numFmtId="37" fontId="29" fillId="2" borderId="58" xfId="0" applyNumberFormat="1" applyFont="1" applyFill="1" applyBorder="1" applyAlignment="1"/>
    <xf numFmtId="37" fontId="29" fillId="2" borderId="59" xfId="0" applyNumberFormat="1" applyFont="1" applyFill="1" applyBorder="1" applyAlignment="1"/>
    <xf numFmtId="37" fontId="29" fillId="2" borderId="60" xfId="0" applyNumberFormat="1" applyFont="1" applyFill="1" applyBorder="1" applyAlignment="1"/>
    <xf numFmtId="37" fontId="29" fillId="2" borderId="61" xfId="0" applyNumberFormat="1" applyFont="1" applyFill="1" applyBorder="1" applyAlignment="1"/>
    <xf numFmtId="37" fontId="29" fillId="2" borderId="62" xfId="0" applyNumberFormat="1" applyFont="1" applyFill="1" applyBorder="1" applyAlignment="1"/>
    <xf numFmtId="37" fontId="29" fillId="2" borderId="63" xfId="0" applyNumberFormat="1" applyFont="1" applyFill="1" applyBorder="1" applyAlignment="1"/>
    <xf numFmtId="37" fontId="29" fillId="2" borderId="64" xfId="0" applyNumberFormat="1" applyFont="1" applyFill="1" applyBorder="1" applyAlignment="1"/>
    <xf numFmtId="37" fontId="29" fillId="2" borderId="10" xfId="0" applyNumberFormat="1" applyFont="1" applyFill="1" applyBorder="1" applyAlignment="1"/>
    <xf numFmtId="37" fontId="29" fillId="2" borderId="65" xfId="0" applyNumberFormat="1" applyFont="1" applyFill="1" applyBorder="1" applyAlignment="1"/>
    <xf numFmtId="37" fontId="29" fillId="2" borderId="66" xfId="0" applyNumberFormat="1" applyFont="1" applyFill="1" applyBorder="1" applyAlignment="1"/>
    <xf numFmtId="37" fontId="29" fillId="2" borderId="67" xfId="0" applyNumberFormat="1" applyFont="1" applyFill="1" applyBorder="1" applyAlignment="1"/>
    <xf numFmtId="37" fontId="29" fillId="2" borderId="68" xfId="0" applyNumberFormat="1" applyFont="1" applyFill="1" applyBorder="1" applyAlignment="1"/>
    <xf numFmtId="37" fontId="29" fillId="2" borderId="69" xfId="0" applyNumberFormat="1" applyFont="1" applyFill="1" applyBorder="1" applyAlignment="1"/>
    <xf numFmtId="37" fontId="29" fillId="2" borderId="70" xfId="0" applyNumberFormat="1" applyFont="1" applyFill="1" applyBorder="1" applyAlignment="1"/>
    <xf numFmtId="37" fontId="29" fillId="2" borderId="0" xfId="0" applyNumberFormat="1" applyFont="1" applyFill="1" applyBorder="1" applyAlignment="1"/>
    <xf numFmtId="37" fontId="29" fillId="2" borderId="71" xfId="0" applyNumberFormat="1" applyFont="1" applyFill="1" applyBorder="1" applyAlignment="1"/>
    <xf numFmtId="37" fontId="29" fillId="2" borderId="72" xfId="0" applyNumberFormat="1" applyFont="1" applyFill="1" applyBorder="1" applyAlignment="1"/>
    <xf numFmtId="37" fontId="29" fillId="2" borderId="73" xfId="0" applyNumberFormat="1" applyFont="1" applyFill="1" applyBorder="1" applyAlignment="1"/>
    <xf numFmtId="37" fontId="29" fillId="2" borderId="74" xfId="0" applyNumberFormat="1" applyFont="1" applyFill="1" applyBorder="1" applyAlignment="1"/>
    <xf numFmtId="37" fontId="29" fillId="2" borderId="75" xfId="0" applyNumberFormat="1" applyFont="1" applyFill="1" applyBorder="1" applyAlignment="1"/>
    <xf numFmtId="37" fontId="29" fillId="2" borderId="76" xfId="0" applyNumberFormat="1" applyFont="1" applyFill="1" applyBorder="1" applyAlignment="1"/>
    <xf numFmtId="37" fontId="29" fillId="2" borderId="77" xfId="0" applyNumberFormat="1" applyFont="1" applyFill="1" applyBorder="1" applyAlignment="1"/>
    <xf numFmtId="37" fontId="29" fillId="2" borderId="0" xfId="0" applyNumberFormat="1" applyFont="1" applyFill="1" applyAlignment="1"/>
    <xf numFmtId="37" fontId="29" fillId="2" borderId="78" xfId="0" applyNumberFormat="1" applyFont="1" applyFill="1" applyBorder="1" applyAlignment="1"/>
    <xf numFmtId="37" fontId="29" fillId="2" borderId="15" xfId="0" applyNumberFormat="1" applyFont="1" applyFill="1" applyBorder="1" applyAlignment="1"/>
    <xf numFmtId="37" fontId="29" fillId="2" borderId="16" xfId="0" applyNumberFormat="1" applyFont="1" applyFill="1" applyBorder="1" applyAlignment="1"/>
    <xf numFmtId="37" fontId="29" fillId="2" borderId="19" xfId="0" applyNumberFormat="1" applyFont="1" applyFill="1" applyBorder="1" applyAlignment="1"/>
    <xf numFmtId="37" fontId="29" fillId="2" borderId="6" xfId="0" applyNumberFormat="1" applyFont="1" applyFill="1" applyBorder="1" applyAlignment="1"/>
    <xf numFmtId="37" fontId="29" fillId="2" borderId="1" xfId="0" applyNumberFormat="1" applyFont="1" applyFill="1" applyBorder="1" applyAlignment="1"/>
    <xf numFmtId="37" fontId="29" fillId="2" borderId="3" xfId="0" applyNumberFormat="1" applyFont="1" applyFill="1" applyBorder="1" applyAlignment="1"/>
    <xf numFmtId="37" fontId="30" fillId="2" borderId="28" xfId="0" applyNumberFormat="1" applyFont="1" applyFill="1" applyBorder="1" applyAlignment="1"/>
    <xf numFmtId="37" fontId="29" fillId="2" borderId="37" xfId="0" applyNumberFormat="1" applyFont="1" applyFill="1" applyBorder="1" applyAlignment="1"/>
    <xf numFmtId="37" fontId="29" fillId="2" borderId="46" xfId="0" applyNumberFormat="1" applyFont="1" applyFill="1" applyBorder="1" applyAlignment="1"/>
    <xf numFmtId="4" fontId="29" fillId="2" borderId="15" xfId="0" applyNumberFormat="1" applyFont="1" applyFill="1" applyBorder="1" applyAlignment="1"/>
    <xf numFmtId="4" fontId="29" fillId="2" borderId="15" xfId="0" applyNumberFormat="1" applyFont="1" applyFill="1" applyBorder="1" applyAlignment="1">
      <alignment horizontal="right"/>
    </xf>
    <xf numFmtId="4" fontId="29" fillId="2" borderId="32" xfId="0" applyNumberFormat="1" applyFont="1" applyFill="1" applyBorder="1" applyAlignment="1">
      <alignment horizontal="right"/>
    </xf>
    <xf numFmtId="4" fontId="30" fillId="2" borderId="79" xfId="0" applyNumberFormat="1" applyFont="1" applyFill="1" applyBorder="1" applyAlignment="1"/>
    <xf numFmtId="4" fontId="29" fillId="2" borderId="32" xfId="0" applyNumberFormat="1" applyFont="1" applyFill="1" applyBorder="1" applyAlignment="1"/>
    <xf numFmtId="4" fontId="9" fillId="0" borderId="15" xfId="0" applyNumberFormat="1" applyFont="1" applyBorder="1" applyAlignment="1"/>
    <xf numFmtId="4" fontId="29" fillId="2" borderId="19" xfId="0" applyNumberFormat="1" applyFont="1" applyFill="1" applyBorder="1" applyAlignment="1"/>
    <xf numFmtId="4" fontId="29" fillId="2" borderId="80" xfId="0" applyNumberFormat="1" applyFont="1" applyFill="1" applyBorder="1" applyAlignment="1"/>
    <xf numFmtId="37" fontId="10" fillId="2" borderId="15" xfId="0" applyNumberFormat="1" applyFont="1" applyFill="1" applyBorder="1" applyAlignment="1"/>
    <xf numFmtId="37" fontId="10" fillId="2" borderId="16" xfId="0" applyNumberFormat="1" applyFont="1" applyFill="1" applyBorder="1" applyAlignment="1"/>
    <xf numFmtId="37" fontId="10" fillId="2" borderId="15" xfId="0" applyNumberFormat="1" applyFont="1" applyFill="1" applyBorder="1" applyAlignment="1">
      <alignment horizontal="right"/>
    </xf>
    <xf numFmtId="37" fontId="10" fillId="0" borderId="15" xfId="0" applyNumberFormat="1" applyFont="1" applyFill="1" applyBorder="1" applyAlignment="1"/>
    <xf numFmtId="37" fontId="10" fillId="0" borderId="16" xfId="0" applyNumberFormat="1" applyFont="1" applyFill="1" applyBorder="1" applyAlignment="1"/>
    <xf numFmtId="37" fontId="10" fillId="0" borderId="19" xfId="0" applyNumberFormat="1" applyFont="1" applyFill="1" applyBorder="1" applyAlignment="1"/>
    <xf numFmtId="37" fontId="11" fillId="2" borderId="15" xfId="0" applyNumberFormat="1" applyFont="1" applyFill="1" applyBorder="1" applyAlignment="1"/>
    <xf numFmtId="37" fontId="11" fillId="2" borderId="16" xfId="0" applyNumberFormat="1" applyFont="1" applyFill="1" applyBorder="1" applyAlignment="1"/>
    <xf numFmtId="37" fontId="11" fillId="2" borderId="19" xfId="0" applyNumberFormat="1" applyFont="1" applyFill="1" applyBorder="1" applyAlignment="1"/>
    <xf numFmtId="37" fontId="10" fillId="2" borderId="7" xfId="0" applyNumberFormat="1" applyFont="1" applyFill="1" applyBorder="1" applyAlignment="1"/>
    <xf numFmtId="37" fontId="10" fillId="2" borderId="0" xfId="0" applyNumberFormat="1" applyFont="1" applyFill="1" applyBorder="1" applyAlignment="1"/>
    <xf numFmtId="37" fontId="10" fillId="2" borderId="9" xfId="0" applyNumberFormat="1" applyFont="1" applyFill="1" applyBorder="1" applyAlignment="1"/>
    <xf numFmtId="37" fontId="10" fillId="2" borderId="28" xfId="0" applyNumberFormat="1" applyFont="1" applyFill="1" applyBorder="1" applyAlignment="1"/>
    <xf numFmtId="37" fontId="10" fillId="2" borderId="37" xfId="0" applyNumberFormat="1" applyFont="1" applyFill="1" applyBorder="1" applyAlignment="1"/>
    <xf numFmtId="37" fontId="10" fillId="2" borderId="46" xfId="0" applyNumberFormat="1" applyFont="1" applyFill="1" applyBorder="1" applyAlignment="1"/>
    <xf numFmtId="37" fontId="32" fillId="0" borderId="32" xfId="0" applyNumberFormat="1" applyFont="1" applyFill="1" applyBorder="1" applyAlignment="1"/>
    <xf numFmtId="37" fontId="32" fillId="0" borderId="79" xfId="0" applyNumberFormat="1" applyFont="1" applyFill="1" applyBorder="1" applyAlignment="1"/>
    <xf numFmtId="37" fontId="32" fillId="0" borderId="80" xfId="0" applyNumberFormat="1" applyFont="1" applyFill="1" applyBorder="1" applyAlignment="1"/>
    <xf numFmtId="5" fontId="43" fillId="0" borderId="1" xfId="0" applyNumberFormat="1" applyFont="1" applyBorder="1" applyAlignment="1"/>
    <xf numFmtId="37" fontId="36" fillId="0" borderId="15" xfId="0" applyNumberFormat="1" applyFont="1" applyBorder="1" applyAlignment="1"/>
    <xf numFmtId="37" fontId="36" fillId="0" borderId="16" xfId="0" applyNumberFormat="1" applyFont="1" applyBorder="1" applyAlignment="1"/>
    <xf numFmtId="37" fontId="36" fillId="0" borderId="19" xfId="0" applyNumberFormat="1" applyFont="1" applyBorder="1" applyAlignment="1"/>
    <xf numFmtId="37" fontId="36" fillId="0" borderId="6" xfId="0" applyNumberFormat="1" applyFont="1" applyBorder="1" applyAlignment="1"/>
    <xf numFmtId="37" fontId="36" fillId="0" borderId="1" xfId="0" applyNumberFormat="1" applyFont="1" applyBorder="1" applyAlignment="1"/>
    <xf numFmtId="37" fontId="36" fillId="0" borderId="3" xfId="0" applyNumberFormat="1" applyFont="1" applyBorder="1" applyAlignment="1"/>
    <xf numFmtId="37" fontId="43" fillId="0" borderId="6" xfId="0" applyNumberFormat="1" applyFont="1" applyBorder="1" applyAlignment="1"/>
    <xf numFmtId="37" fontId="43" fillId="0" borderId="1" xfId="0" applyNumberFormat="1" applyFont="1" applyBorder="1" applyAlignment="1"/>
    <xf numFmtId="37" fontId="36" fillId="0" borderId="0" xfId="0" applyNumberFormat="1" applyFont="1" applyAlignment="1"/>
    <xf numFmtId="5" fontId="43" fillId="0" borderId="3" xfId="0" applyNumberFormat="1" applyFont="1" applyBorder="1" applyAlignment="1"/>
    <xf numFmtId="37" fontId="12" fillId="0" borderId="9" xfId="2" applyNumberFormat="1" applyFont="1" applyBorder="1"/>
    <xf numFmtId="37" fontId="12" fillId="0" borderId="11" xfId="5" applyNumberFormat="1" applyFont="1" applyBorder="1"/>
    <xf numFmtId="0" fontId="12" fillId="0" borderId="0" xfId="5" applyNumberFormat="1" applyFont="1"/>
    <xf numFmtId="37" fontId="12" fillId="0" borderId="81" xfId="5" applyNumberFormat="1" applyFont="1" applyBorder="1"/>
    <xf numFmtId="3" fontId="9" fillId="0" borderId="28" xfId="0" applyNumberFormat="1" applyFont="1" applyBorder="1" applyAlignment="1"/>
    <xf numFmtId="37" fontId="29" fillId="2" borderId="82" xfId="0" applyNumberFormat="1" applyFont="1" applyFill="1" applyBorder="1" applyAlignment="1"/>
    <xf numFmtId="0" fontId="26" fillId="0" borderId="56" xfId="4" applyFont="1" applyBorder="1"/>
    <xf numFmtId="0" fontId="25" fillId="0" borderId="37" xfId="4" applyBorder="1"/>
    <xf numFmtId="37" fontId="26" fillId="0" borderId="28" xfId="4" applyNumberFormat="1" applyFont="1" applyBorder="1"/>
    <xf numFmtId="37" fontId="26" fillId="0" borderId="37" xfId="4" applyNumberFormat="1" applyFont="1" applyBorder="1"/>
    <xf numFmtId="5" fontId="26" fillId="0" borderId="37" xfId="4" applyNumberFormat="1" applyFont="1" applyBorder="1"/>
    <xf numFmtId="5" fontId="26" fillId="0" borderId="56" xfId="4" applyNumberFormat="1" applyFont="1" applyBorder="1"/>
    <xf numFmtId="177" fontId="56" fillId="0" borderId="0" xfId="0" applyNumberFormat="1" applyFont="1" applyBorder="1"/>
    <xf numFmtId="177" fontId="32" fillId="2" borderId="10" xfId="0" applyNumberFormat="1" applyFont="1" applyFill="1" applyBorder="1" applyAlignment="1">
      <alignment horizontal="center" wrapText="1"/>
    </xf>
    <xf numFmtId="0" fontId="0" fillId="0" borderId="83" xfId="0" applyBorder="1" applyAlignment="1">
      <alignment wrapText="1"/>
    </xf>
    <xf numFmtId="0" fontId="52" fillId="0" borderId="0" xfId="0" applyFont="1"/>
    <xf numFmtId="177" fontId="22" fillId="0" borderId="11" xfId="0" applyNumberFormat="1" applyFont="1" applyBorder="1" applyAlignment="1"/>
    <xf numFmtId="177" fontId="22" fillId="0" borderId="12" xfId="0" applyNumberFormat="1" applyFont="1" applyBorder="1" applyAlignment="1"/>
    <xf numFmtId="177" fontId="22" fillId="0" borderId="7" xfId="0" applyNumberFormat="1" applyFont="1" applyBorder="1" applyAlignment="1"/>
    <xf numFmtId="177" fontId="22" fillId="0" borderId="0" xfId="0" applyNumberFormat="1" applyFont="1" applyBorder="1" applyAlignment="1"/>
    <xf numFmtId="177" fontId="22" fillId="0" borderId="14" xfId="0" applyNumberFormat="1" applyFont="1" applyBorder="1" applyAlignment="1"/>
    <xf numFmtId="177" fontId="22" fillId="0" borderId="13" xfId="0" applyNumberFormat="1" applyFont="1" applyBorder="1" applyAlignment="1"/>
    <xf numFmtId="177" fontId="22" fillId="0" borderId="14" xfId="0" applyNumberFormat="1" applyFont="1" applyBorder="1" applyAlignment="1">
      <alignment horizontal="right"/>
    </xf>
    <xf numFmtId="177" fontId="22" fillId="0" borderId="13" xfId="0" applyNumberFormat="1" applyFont="1" applyBorder="1" applyAlignment="1">
      <alignment horizontal="right"/>
    </xf>
    <xf numFmtId="3" fontId="9" fillId="0" borderId="19" xfId="0" applyNumberFormat="1" applyFont="1" applyBorder="1" applyAlignment="1"/>
    <xf numFmtId="3" fontId="9" fillId="0" borderId="6" xfId="0" applyNumberFormat="1" applyFont="1" applyFill="1" applyBorder="1" applyAlignment="1"/>
    <xf numFmtId="3" fontId="9" fillId="0" borderId="1" xfId="0" applyNumberFormat="1" applyFont="1" applyFill="1" applyBorder="1" applyAlignment="1"/>
    <xf numFmtId="3" fontId="9" fillId="0" borderId="3" xfId="0" applyNumberFormat="1" applyFont="1" applyFill="1" applyBorder="1" applyAlignment="1"/>
    <xf numFmtId="3" fontId="22" fillId="0" borderId="6" xfId="0" applyNumberFormat="1" applyFont="1" applyBorder="1" applyAlignment="1"/>
    <xf numFmtId="3" fontId="22" fillId="0" borderId="1" xfId="0" applyNumberFormat="1" applyFont="1" applyBorder="1" applyAlignment="1"/>
    <xf numFmtId="3" fontId="22" fillId="0" borderId="37" xfId="0" applyNumberFormat="1" applyFont="1" applyBorder="1" applyAlignment="1"/>
    <xf numFmtId="3" fontId="9" fillId="0" borderId="6" xfId="0" applyNumberFormat="1" applyFont="1" applyBorder="1" applyAlignment="1"/>
    <xf numFmtId="3" fontId="9" fillId="0" borderId="1" xfId="0" applyNumberFormat="1" applyFont="1" applyBorder="1" applyAlignment="1"/>
    <xf numFmtId="3" fontId="9" fillId="0" borderId="3" xfId="0" applyNumberFormat="1" applyFont="1" applyBorder="1" applyAlignment="1"/>
    <xf numFmtId="3" fontId="9" fillId="0" borderId="37" xfId="0" applyNumberFormat="1" applyFont="1" applyBorder="1" applyAlignment="1"/>
    <xf numFmtId="3" fontId="9" fillId="0" borderId="46" xfId="0" applyNumberFormat="1" applyFont="1" applyBorder="1" applyAlignment="1"/>
    <xf numFmtId="0" fontId="23" fillId="0" borderId="0" xfId="0" applyFont="1"/>
    <xf numFmtId="0" fontId="20" fillId="2" borderId="0" xfId="6" applyFont="1" applyFill="1" applyAlignment="1">
      <alignment horizontal="center"/>
    </xf>
    <xf numFmtId="0" fontId="21" fillId="2" borderId="0" xfId="6" applyFont="1" applyFill="1"/>
    <xf numFmtId="0" fontId="19" fillId="2" borderId="0" xfId="6" applyFont="1" applyFill="1"/>
    <xf numFmtId="0" fontId="67" fillId="2" borderId="0" xfId="6" applyFont="1" applyFill="1" applyAlignment="1">
      <alignment horizontal="center"/>
    </xf>
    <xf numFmtId="0" fontId="20" fillId="2" borderId="0" xfId="6" applyFont="1" applyFill="1" applyAlignment="1">
      <alignment wrapText="1"/>
    </xf>
    <xf numFmtId="0" fontId="25" fillId="2" borderId="0" xfId="3" applyFill="1"/>
    <xf numFmtId="0" fontId="42" fillId="0" borderId="0" xfId="0" applyFont="1" applyBorder="1" applyAlignment="1">
      <alignment vertical="top" wrapText="1"/>
    </xf>
    <xf numFmtId="0" fontId="56" fillId="0" borderId="0" xfId="0" applyFont="1" applyAlignment="1">
      <alignment vertical="top"/>
    </xf>
    <xf numFmtId="0" fontId="36" fillId="0" borderId="0" xfId="0" applyFont="1" applyBorder="1" applyAlignment="1">
      <alignment vertical="top" wrapText="1"/>
    </xf>
    <xf numFmtId="0" fontId="0" fillId="0" borderId="0" xfId="0" applyAlignment="1">
      <alignment vertical="top"/>
    </xf>
    <xf numFmtId="0" fontId="36" fillId="0" borderId="0" xfId="0" applyFont="1" applyAlignment="1">
      <alignment vertical="top"/>
    </xf>
    <xf numFmtId="0" fontId="36" fillId="0" borderId="0" xfId="0" applyFont="1" applyBorder="1" applyAlignment="1">
      <alignment horizontal="center" vertical="top"/>
    </xf>
    <xf numFmtId="0" fontId="36" fillId="0" borderId="0" xfId="0" applyFont="1" applyBorder="1" applyAlignment="1">
      <alignment horizontal="center" vertical="top" wrapText="1"/>
    </xf>
    <xf numFmtId="0" fontId="36" fillId="3" borderId="0" xfId="0" applyFont="1" applyFill="1" applyAlignment="1">
      <alignment vertical="top"/>
    </xf>
    <xf numFmtId="0" fontId="36" fillId="0" borderId="0" xfId="0" applyFont="1" applyBorder="1" applyAlignment="1">
      <alignment vertical="top"/>
    </xf>
    <xf numFmtId="0" fontId="36" fillId="0" borderId="1" xfId="0" applyFont="1" applyBorder="1" applyAlignment="1">
      <alignment vertical="top"/>
    </xf>
    <xf numFmtId="0" fontId="51" fillId="0" borderId="0" xfId="0" applyFont="1" applyBorder="1" applyAlignment="1">
      <alignment horizontal="center" vertical="top"/>
    </xf>
    <xf numFmtId="37" fontId="29" fillId="2" borderId="9" xfId="0" applyNumberFormat="1" applyFont="1" applyFill="1" applyBorder="1" applyAlignment="1"/>
    <xf numFmtId="206" fontId="30" fillId="2" borderId="84" xfId="0" applyNumberFormat="1" applyFont="1" applyFill="1" applyBorder="1" applyAlignment="1"/>
    <xf numFmtId="5" fontId="30" fillId="2" borderId="85" xfId="0" applyNumberFormat="1" applyFont="1" applyFill="1" applyBorder="1" applyAlignment="1"/>
    <xf numFmtId="37" fontId="30" fillId="2" borderId="86" xfId="0" applyNumberFormat="1" applyFont="1" applyFill="1" applyBorder="1" applyAlignment="1"/>
    <xf numFmtId="37" fontId="30" fillId="2" borderId="84" xfId="0" applyNumberFormat="1" applyFont="1" applyFill="1" applyBorder="1" applyAlignment="1"/>
    <xf numFmtId="5" fontId="30" fillId="2" borderId="87" xfId="0" applyNumberFormat="1" applyFont="1" applyFill="1" applyBorder="1" applyAlignment="1"/>
    <xf numFmtId="37" fontId="10" fillId="2" borderId="88" xfId="0" applyNumberFormat="1" applyFont="1" applyFill="1" applyBorder="1" applyAlignment="1"/>
    <xf numFmtId="37" fontId="10" fillId="0" borderId="88" xfId="0" applyNumberFormat="1" applyFont="1" applyFill="1" applyBorder="1" applyAlignment="1"/>
    <xf numFmtId="37" fontId="10" fillId="2" borderId="89" xfId="0" applyNumberFormat="1" applyFont="1" applyFill="1" applyBorder="1" applyAlignment="1"/>
    <xf numFmtId="0" fontId="9" fillId="2" borderId="0" xfId="6" applyFont="1" applyFill="1" applyAlignment="1">
      <alignment wrapText="1"/>
    </xf>
    <xf numFmtId="0" fontId="22" fillId="0" borderId="0" xfId="0" quotePrefix="1" applyFont="1"/>
    <xf numFmtId="0" fontId="9" fillId="2" borderId="0" xfId="6" applyFont="1" applyFill="1" applyBorder="1" applyAlignment="1">
      <alignment wrapText="1"/>
    </xf>
    <xf numFmtId="0" fontId="42" fillId="0" borderId="0" xfId="0" applyFont="1" applyBorder="1" applyAlignment="1">
      <alignment horizontal="center" vertical="top"/>
    </xf>
    <xf numFmtId="0" fontId="0" fillId="0" borderId="0" xfId="0" applyBorder="1" applyAlignment="1">
      <alignment horizontal="center" vertical="top"/>
    </xf>
    <xf numFmtId="177" fontId="22" fillId="0" borderId="41" xfId="0" applyNumberFormat="1" applyFont="1" applyBorder="1" applyAlignment="1"/>
    <xf numFmtId="165" fontId="22" fillId="0" borderId="90" xfId="0" applyNumberFormat="1" applyFont="1" applyBorder="1" applyAlignment="1"/>
    <xf numFmtId="37" fontId="22" fillId="0" borderId="17" xfId="0" applyNumberFormat="1" applyFont="1" applyBorder="1" applyAlignment="1"/>
    <xf numFmtId="0" fontId="12" fillId="0" borderId="17" xfId="4" quotePrefix="1" applyFont="1" applyBorder="1" applyAlignment="1">
      <alignment horizontal="left"/>
    </xf>
    <xf numFmtId="0" fontId="26" fillId="0" borderId="1" xfId="4" quotePrefix="1" applyFont="1" applyBorder="1" applyAlignment="1">
      <alignment horizontal="center"/>
    </xf>
    <xf numFmtId="177" fontId="9" fillId="0" borderId="45" xfId="0" applyNumberFormat="1" applyFont="1" applyBorder="1"/>
    <xf numFmtId="177" fontId="9" fillId="0" borderId="16" xfId="0" applyNumberFormat="1" applyFont="1" applyBorder="1"/>
    <xf numFmtId="177" fontId="9" fillId="0" borderId="19" xfId="0" applyNumberFormat="1" applyFont="1" applyBorder="1"/>
    <xf numFmtId="37" fontId="26" fillId="0" borderId="91" xfId="5" applyNumberFormat="1" applyFont="1" applyBorder="1" applyAlignment="1">
      <alignment horizontal="right"/>
    </xf>
    <xf numFmtId="5" fontId="26" fillId="0" borderId="92" xfId="2" applyNumberFormat="1" applyFont="1" applyBorder="1" applyAlignment="1">
      <alignment horizontal="right"/>
    </xf>
    <xf numFmtId="0" fontId="26" fillId="0" borderId="27" xfId="5" applyFont="1" applyBorder="1" applyAlignment="1">
      <alignment horizontal="right"/>
    </xf>
    <xf numFmtId="0" fontId="42" fillId="0" borderId="0" xfId="0" quotePrefix="1" applyFont="1" applyBorder="1" applyAlignment="1">
      <alignment horizontal="left" vertical="center" wrapText="1"/>
    </xf>
    <xf numFmtId="0" fontId="36" fillId="0" borderId="0" xfId="0" quotePrefix="1" applyFont="1" applyAlignment="1">
      <alignment horizontal="left" vertical="top"/>
    </xf>
    <xf numFmtId="3" fontId="36" fillId="0" borderId="0" xfId="0" applyNumberFormat="1" applyFont="1" applyBorder="1" applyAlignment="1">
      <alignment vertical="top"/>
    </xf>
    <xf numFmtId="0" fontId="42" fillId="0" borderId="0" xfId="0" quotePrefix="1" applyFont="1" applyFill="1" applyBorder="1" applyAlignment="1">
      <alignment horizontal="left" vertical="center" wrapText="1"/>
    </xf>
    <xf numFmtId="177" fontId="2" fillId="0" borderId="0" xfId="0" quotePrefix="1" applyNumberFormat="1" applyFont="1" applyAlignment="1">
      <alignment horizontal="left"/>
    </xf>
    <xf numFmtId="177" fontId="9" fillId="0" borderId="0" xfId="0" quotePrefix="1" applyNumberFormat="1" applyFont="1" applyAlignment="1">
      <alignment horizontal="left"/>
    </xf>
    <xf numFmtId="177" fontId="2" fillId="0" borderId="93" xfId="0" applyNumberFormat="1" applyFont="1" applyBorder="1" applyAlignment="1"/>
    <xf numFmtId="177" fontId="2" fillId="0" borderId="94" xfId="0" applyNumberFormat="1" applyFont="1" applyBorder="1" applyAlignment="1"/>
    <xf numFmtId="37" fontId="29" fillId="2" borderId="11" xfId="0" applyNumberFormat="1" applyFont="1" applyFill="1" applyBorder="1" applyAlignment="1"/>
    <xf numFmtId="37" fontId="29" fillId="2" borderId="7" xfId="0" applyNumberFormat="1" applyFont="1" applyFill="1" applyBorder="1" applyAlignment="1"/>
    <xf numFmtId="37" fontId="29" fillId="2" borderId="95" xfId="0" applyNumberFormat="1" applyFont="1" applyFill="1" applyBorder="1" applyAlignment="1"/>
    <xf numFmtId="37" fontId="29" fillId="2" borderId="96" xfId="0" applyNumberFormat="1" applyFont="1" applyFill="1" applyBorder="1" applyAlignment="1"/>
    <xf numFmtId="37" fontId="29" fillId="2" borderId="97" xfId="0" applyNumberFormat="1" applyFont="1" applyFill="1" applyBorder="1" applyAlignment="1"/>
    <xf numFmtId="3" fontId="29" fillId="2" borderId="62" xfId="0" applyNumberFormat="1" applyFont="1" applyFill="1" applyBorder="1" applyAlignment="1">
      <alignment horizontal="left"/>
    </xf>
    <xf numFmtId="37" fontId="29" fillId="2" borderId="98" xfId="0" applyNumberFormat="1" applyFont="1" applyFill="1" applyBorder="1" applyAlignment="1"/>
    <xf numFmtId="37" fontId="29" fillId="2" borderId="99" xfId="0" applyNumberFormat="1" applyFont="1" applyFill="1" applyBorder="1" applyAlignment="1"/>
    <xf numFmtId="37" fontId="29" fillId="2" borderId="100" xfId="0" applyNumberFormat="1" applyFont="1" applyFill="1" applyBorder="1" applyAlignment="1"/>
    <xf numFmtId="3" fontId="30" fillId="2" borderId="16" xfId="0" applyNumberFormat="1" applyFont="1" applyFill="1" applyBorder="1" applyAlignment="1"/>
    <xf numFmtId="37" fontId="10" fillId="0" borderId="101" xfId="0" applyNumberFormat="1" applyFont="1" applyFill="1" applyBorder="1" applyAlignment="1"/>
    <xf numFmtId="37" fontId="11" fillId="0" borderId="15" xfId="0" applyNumberFormat="1" applyFont="1" applyFill="1" applyBorder="1" applyAlignment="1"/>
    <xf numFmtId="37" fontId="10" fillId="0" borderId="7" xfId="0" applyNumberFormat="1" applyFont="1" applyFill="1" applyBorder="1" applyAlignment="1"/>
    <xf numFmtId="37" fontId="10" fillId="0" borderId="28" xfId="0" applyNumberFormat="1" applyFont="1" applyFill="1" applyBorder="1" applyAlignment="1"/>
    <xf numFmtId="177" fontId="32" fillId="0" borderId="14" xfId="0" applyNumberFormat="1" applyFont="1" applyFill="1" applyBorder="1" applyAlignment="1">
      <alignment horizontal="right"/>
    </xf>
    <xf numFmtId="177" fontId="32" fillId="0" borderId="13" xfId="0" applyNumberFormat="1" applyFont="1" applyFill="1" applyBorder="1" applyAlignment="1">
      <alignment horizontal="right"/>
    </xf>
    <xf numFmtId="37" fontId="11" fillId="0" borderId="16" xfId="0" applyNumberFormat="1" applyFont="1" applyFill="1" applyBorder="1" applyAlignment="1"/>
    <xf numFmtId="37" fontId="10" fillId="0" borderId="0" xfId="0" applyNumberFormat="1" applyFont="1" applyFill="1" applyBorder="1" applyAlignment="1"/>
    <xf numFmtId="37" fontId="10" fillId="0" borderId="37" xfId="0" applyNumberFormat="1" applyFont="1" applyFill="1" applyBorder="1" applyAlignment="1"/>
    <xf numFmtId="206" fontId="32" fillId="0" borderId="15" xfId="0" applyNumberFormat="1" applyFont="1" applyFill="1" applyBorder="1" applyAlignment="1"/>
    <xf numFmtId="5" fontId="32" fillId="0" borderId="16" xfId="0" applyNumberFormat="1" applyFont="1" applyFill="1" applyBorder="1" applyAlignment="1"/>
    <xf numFmtId="37" fontId="2" fillId="0" borderId="16" xfId="0" applyNumberFormat="1" applyFont="1" applyFill="1" applyBorder="1" applyAlignment="1"/>
    <xf numFmtId="0" fontId="12" fillId="0" borderId="1" xfId="5" applyFont="1" applyFill="1" applyBorder="1" applyAlignment="1"/>
    <xf numFmtId="37" fontId="36" fillId="0" borderId="38" xfId="0" applyNumberFormat="1" applyFont="1" applyBorder="1" applyAlignment="1"/>
    <xf numFmtId="37" fontId="0" fillId="0" borderId="15" xfId="0" applyNumberFormat="1" applyBorder="1" applyAlignment="1"/>
    <xf numFmtId="37" fontId="36" fillId="0" borderId="107" xfId="0" applyNumberFormat="1" applyFont="1" applyBorder="1" applyAlignment="1"/>
    <xf numFmtId="37" fontId="0" fillId="0" borderId="19" xfId="0" applyNumberFormat="1" applyBorder="1" applyAlignment="1"/>
    <xf numFmtId="37" fontId="36" fillId="0" borderId="39" xfId="0" applyNumberFormat="1" applyFont="1" applyBorder="1" applyAlignment="1"/>
    <xf numFmtId="37" fontId="0" fillId="0" borderId="16" xfId="0" applyNumberFormat="1" applyBorder="1" applyAlignment="1"/>
    <xf numFmtId="3" fontId="36" fillId="0" borderId="12" xfId="0" applyNumberFormat="1" applyFont="1" applyBorder="1" applyAlignment="1"/>
    <xf numFmtId="0" fontId="0" fillId="0" borderId="1" xfId="0" applyBorder="1" applyAlignment="1"/>
    <xf numFmtId="3" fontId="36" fillId="0" borderId="102" xfId="0" applyNumberFormat="1" applyFont="1" applyBorder="1" applyAlignment="1"/>
    <xf numFmtId="0" fontId="0" fillId="0" borderId="3" xfId="0" applyBorder="1" applyAlignment="1"/>
    <xf numFmtId="3" fontId="36" fillId="0" borderId="11" xfId="0" applyNumberFormat="1" applyFont="1" applyBorder="1" applyAlignment="1"/>
    <xf numFmtId="0" fontId="0" fillId="0" borderId="6" xfId="0" applyBorder="1" applyAlignment="1"/>
    <xf numFmtId="3" fontId="37" fillId="0" borderId="0" xfId="0" applyNumberFormat="1" applyFont="1" applyAlignment="1">
      <alignment horizontal="center"/>
    </xf>
    <xf numFmtId="0" fontId="0" fillId="0" borderId="0" xfId="0" applyAlignment="1">
      <alignment horizontal="center"/>
    </xf>
    <xf numFmtId="3" fontId="38" fillId="0" borderId="0" xfId="0" applyNumberFormat="1" applyFont="1" applyAlignment="1">
      <alignment horizontal="center"/>
    </xf>
    <xf numFmtId="0" fontId="0" fillId="0" borderId="0" xfId="0" applyBorder="1" applyAlignment="1">
      <alignment horizontal="center"/>
    </xf>
    <xf numFmtId="3" fontId="9" fillId="0" borderId="114" xfId="0" applyNumberFormat="1" applyFont="1" applyBorder="1" applyAlignment="1"/>
    <xf numFmtId="0" fontId="0" fillId="0" borderId="36" xfId="0" applyBorder="1" applyAlignment="1"/>
    <xf numFmtId="3" fontId="36" fillId="0" borderId="38" xfId="0" applyNumberFormat="1" applyFont="1" applyBorder="1" applyAlignment="1"/>
    <xf numFmtId="0" fontId="0" fillId="0" borderId="15" xfId="0" applyBorder="1" applyAlignment="1"/>
    <xf numFmtId="3" fontId="23" fillId="0" borderId="0" xfId="0" applyNumberFormat="1" applyFont="1" applyAlignment="1"/>
    <xf numFmtId="0" fontId="65" fillId="0" borderId="0" xfId="0" applyFont="1" applyAlignment="1"/>
    <xf numFmtId="3" fontId="22" fillId="0" borderId="45" xfId="0" applyNumberFormat="1" applyFont="1" applyBorder="1" applyAlignment="1"/>
    <xf numFmtId="0" fontId="0" fillId="0" borderId="35" xfId="0" applyBorder="1" applyAlignment="1"/>
    <xf numFmtId="3" fontId="36" fillId="0" borderId="88" xfId="0" applyNumberFormat="1" applyFont="1" applyBorder="1" applyAlignment="1">
      <alignment horizontal="left" indent="4"/>
    </xf>
    <xf numFmtId="0" fontId="0" fillId="0" borderId="101" xfId="0" applyBorder="1" applyAlignment="1">
      <alignment horizontal="left" indent="4"/>
    </xf>
    <xf numFmtId="0" fontId="0" fillId="0" borderId="89" xfId="0" applyBorder="1" applyAlignment="1">
      <alignment horizontal="left" indent="4"/>
    </xf>
    <xf numFmtId="3" fontId="36" fillId="0" borderId="28" xfId="0" applyNumberFormat="1" applyFont="1" applyBorder="1" applyAlignment="1">
      <alignment horizontal="left" indent="2"/>
    </xf>
    <xf numFmtId="0" fontId="0" fillId="0" borderId="37" xfId="0" applyBorder="1" applyAlignment="1">
      <alignment horizontal="left" indent="2"/>
    </xf>
    <xf numFmtId="0" fontId="0" fillId="0" borderId="46" xfId="0" applyBorder="1" applyAlignment="1">
      <alignment horizontal="left" indent="2"/>
    </xf>
    <xf numFmtId="3" fontId="36" fillId="0" borderId="82" xfId="0" applyNumberFormat="1" applyFont="1" applyBorder="1" applyAlignment="1">
      <alignment horizontal="left" indent="4"/>
    </xf>
    <xf numFmtId="0" fontId="0" fillId="0" borderId="103" xfId="0" applyBorder="1" applyAlignment="1">
      <alignment horizontal="left" indent="4"/>
    </xf>
    <xf numFmtId="0" fontId="0" fillId="0" borderId="94" xfId="0" applyBorder="1" applyAlignment="1">
      <alignment horizontal="left" indent="4"/>
    </xf>
    <xf numFmtId="3" fontId="22" fillId="0" borderId="115" xfId="0" applyNumberFormat="1" applyFont="1" applyBorder="1" applyAlignment="1">
      <alignment horizontal="left" indent="2"/>
    </xf>
    <xf numFmtId="0" fontId="0" fillId="0" borderId="116" xfId="0" applyBorder="1" applyAlignment="1">
      <alignment horizontal="left" indent="2"/>
    </xf>
    <xf numFmtId="3" fontId="9" fillId="0" borderId="111" xfId="0" applyNumberFormat="1" applyFont="1" applyBorder="1" applyAlignment="1"/>
    <xf numFmtId="0" fontId="0" fillId="0" borderId="112" xfId="0" applyBorder="1" applyAlignment="1"/>
    <xf numFmtId="3" fontId="9" fillId="0" borderId="28" xfId="0" applyNumberFormat="1" applyFont="1" applyBorder="1" applyAlignment="1"/>
    <xf numFmtId="0" fontId="0" fillId="0" borderId="37" xfId="0" applyBorder="1" applyAlignment="1"/>
    <xf numFmtId="3" fontId="22" fillId="0" borderId="28" xfId="0" applyNumberFormat="1" applyFont="1" applyBorder="1" applyAlignment="1"/>
    <xf numFmtId="0" fontId="9" fillId="0" borderId="82" xfId="0" applyFont="1" applyBorder="1" applyAlignment="1">
      <alignment horizontal="left" indent="2"/>
    </xf>
    <xf numFmtId="0" fontId="0" fillId="0" borderId="103" xfId="0" applyBorder="1" applyAlignment="1">
      <alignment horizontal="left" indent="2"/>
    </xf>
    <xf numFmtId="3" fontId="9" fillId="0" borderId="82" xfId="0" applyNumberFormat="1" applyFont="1" applyBorder="1" applyAlignment="1"/>
    <xf numFmtId="0" fontId="0" fillId="0" borderId="103" xfId="0" applyBorder="1" applyAlignment="1"/>
    <xf numFmtId="3" fontId="9" fillId="0" borderId="82" xfId="0" quotePrefix="1" applyNumberFormat="1" applyFont="1" applyBorder="1" applyAlignment="1">
      <alignment horizontal="left" indent="4"/>
    </xf>
    <xf numFmtId="0" fontId="0" fillId="0" borderId="103" xfId="0" applyBorder="1"/>
    <xf numFmtId="3" fontId="9" fillId="0" borderId="82" xfId="0" applyNumberFormat="1" applyFont="1" applyBorder="1" applyAlignment="1">
      <alignment horizontal="left" indent="2"/>
    </xf>
    <xf numFmtId="3" fontId="9" fillId="0" borderId="15" xfId="0" applyNumberFormat="1" applyFont="1" applyBorder="1" applyAlignment="1">
      <alignment horizontal="left" indent="4"/>
    </xf>
    <xf numFmtId="0" fontId="0" fillId="0" borderId="16" xfId="0" applyBorder="1" applyAlignment="1">
      <alignment horizontal="left" indent="4"/>
    </xf>
    <xf numFmtId="177" fontId="22" fillId="0" borderId="28" xfId="0" applyNumberFormat="1" applyFont="1" applyBorder="1" applyAlignment="1">
      <alignment horizontal="center"/>
    </xf>
    <xf numFmtId="177" fontId="22" fillId="0" borderId="37" xfId="0" applyNumberFormat="1" applyFont="1" applyBorder="1" applyAlignment="1">
      <alignment horizontal="center"/>
    </xf>
    <xf numFmtId="177" fontId="22" fillId="0" borderId="46" xfId="0" applyNumberFormat="1" applyFont="1" applyBorder="1" applyAlignment="1">
      <alignment horizontal="center"/>
    </xf>
    <xf numFmtId="177" fontId="22" fillId="0" borderId="2" xfId="0" applyNumberFormat="1" applyFont="1" applyBorder="1" applyAlignment="1">
      <alignment horizontal="right"/>
    </xf>
    <xf numFmtId="0" fontId="0" fillId="0" borderId="113" xfId="0" applyBorder="1" applyAlignment="1"/>
    <xf numFmtId="177" fontId="22" fillId="0" borderId="2" xfId="0" applyNumberFormat="1" applyFont="1" applyBorder="1" applyAlignment="1">
      <alignment horizontal="center"/>
    </xf>
    <xf numFmtId="177" fontId="22" fillId="0" borderId="2" xfId="0" applyNumberFormat="1" applyFont="1" applyBorder="1" applyAlignment="1">
      <alignment horizontal="center" wrapText="1"/>
    </xf>
    <xf numFmtId="0" fontId="0" fillId="0" borderId="113" xfId="0" applyBorder="1" applyAlignment="1">
      <alignment horizontal="center" wrapText="1"/>
    </xf>
    <xf numFmtId="3" fontId="22" fillId="0" borderId="114" xfId="0" applyNumberFormat="1" applyFont="1" applyBorder="1" applyAlignment="1"/>
    <xf numFmtId="3" fontId="22" fillId="0" borderId="117" xfId="0" applyNumberFormat="1" applyFont="1" applyBorder="1" applyAlignment="1">
      <alignment horizontal="left" indent="2"/>
    </xf>
    <xf numFmtId="0" fontId="0" fillId="0" borderId="29" xfId="0" applyBorder="1" applyAlignment="1">
      <alignment horizontal="left" indent="2"/>
    </xf>
    <xf numFmtId="3" fontId="9" fillId="0" borderId="82" xfId="0" applyNumberFormat="1" applyFont="1" applyBorder="1" applyAlignment="1">
      <alignment horizontal="left" indent="4"/>
    </xf>
    <xf numFmtId="3" fontId="9" fillId="0" borderId="82" xfId="0" applyNumberFormat="1" applyFont="1" applyFill="1" applyBorder="1" applyAlignment="1">
      <alignment horizontal="left" indent="4"/>
    </xf>
    <xf numFmtId="0" fontId="9" fillId="0" borderId="82" xfId="0" quotePrefix="1" applyFont="1" applyBorder="1" applyAlignment="1">
      <alignment horizontal="left" indent="4"/>
    </xf>
    <xf numFmtId="3" fontId="43" fillId="0" borderId="11" xfId="0" applyNumberFormat="1" applyFont="1" applyBorder="1" applyAlignment="1"/>
    <xf numFmtId="0" fontId="0" fillId="0" borderId="12" xfId="0" applyBorder="1" applyAlignment="1"/>
    <xf numFmtId="0" fontId="0" fillId="0" borderId="102" xfId="0" applyBorder="1" applyAlignment="1"/>
    <xf numFmtId="0" fontId="0" fillId="0" borderId="7" xfId="0" applyBorder="1" applyAlignment="1"/>
    <xf numFmtId="0" fontId="0" fillId="0" borderId="0" xfId="0" applyBorder="1" applyAlignment="1"/>
    <xf numFmtId="0" fontId="0" fillId="0" borderId="9" xfId="0" applyBorder="1" applyAlignment="1"/>
    <xf numFmtId="0" fontId="0" fillId="0" borderId="14" xfId="0" applyBorder="1" applyAlignment="1"/>
    <xf numFmtId="0" fontId="0" fillId="0" borderId="13" xfId="0" applyBorder="1" applyAlignment="1"/>
    <xf numFmtId="0" fontId="0" fillId="0" borderId="20" xfId="0" applyBorder="1" applyAlignment="1"/>
    <xf numFmtId="3" fontId="43" fillId="0" borderId="6" xfId="0" applyNumberFormat="1" applyFont="1" applyBorder="1" applyAlignment="1">
      <alignment horizontal="left" indent="4"/>
    </xf>
    <xf numFmtId="0" fontId="0" fillId="0" borderId="1" xfId="0" applyBorder="1" applyAlignment="1">
      <alignment horizontal="left" indent="4"/>
    </xf>
    <xf numFmtId="0" fontId="0" fillId="0" borderId="3" xfId="0" applyBorder="1" applyAlignment="1">
      <alignment horizontal="left" indent="4"/>
    </xf>
    <xf numFmtId="3" fontId="36" fillId="0" borderId="104" xfId="0" applyNumberFormat="1" applyFont="1" applyBorder="1" applyAlignment="1">
      <alignment horizontal="left" indent="2"/>
    </xf>
    <xf numFmtId="0" fontId="0" fillId="0" borderId="105" xfId="0" applyBorder="1" applyAlignment="1">
      <alignment horizontal="left" indent="2"/>
    </xf>
    <xf numFmtId="0" fontId="0" fillId="0" borderId="106" xfId="0" applyBorder="1" applyAlignment="1">
      <alignment horizontal="left" indent="2"/>
    </xf>
    <xf numFmtId="3" fontId="36" fillId="0" borderId="38" xfId="0" applyNumberFormat="1" applyFont="1" applyBorder="1" applyAlignment="1">
      <alignment horizontal="left" indent="2"/>
    </xf>
    <xf numFmtId="0" fontId="0" fillId="0" borderId="39" xfId="0" applyBorder="1" applyAlignment="1">
      <alignment horizontal="left" indent="2"/>
    </xf>
    <xf numFmtId="0" fontId="0" fillId="0" borderId="107" xfId="0" applyBorder="1" applyAlignment="1">
      <alignment horizontal="left" indent="2"/>
    </xf>
    <xf numFmtId="0" fontId="0" fillId="0" borderId="15" xfId="0" applyBorder="1" applyAlignment="1">
      <alignment horizontal="left" indent="2"/>
    </xf>
    <xf numFmtId="0" fontId="0" fillId="0" borderId="16" xfId="0" applyBorder="1" applyAlignment="1">
      <alignment horizontal="left" indent="2"/>
    </xf>
    <xf numFmtId="0" fontId="0" fillId="0" borderId="19" xfId="0" applyBorder="1" applyAlignment="1">
      <alignment horizontal="left" indent="2"/>
    </xf>
    <xf numFmtId="3" fontId="36" fillId="0" borderId="108" xfId="0" applyNumberFormat="1" applyFont="1" applyBorder="1" applyAlignment="1">
      <alignment horizontal="left" indent="2"/>
    </xf>
    <xf numFmtId="0" fontId="0" fillId="0" borderId="109" xfId="0" applyBorder="1" applyAlignment="1">
      <alignment horizontal="left" indent="2"/>
    </xf>
    <xf numFmtId="0" fontId="0" fillId="0" borderId="110" xfId="0" applyBorder="1" applyAlignment="1">
      <alignment horizontal="left" indent="2"/>
    </xf>
    <xf numFmtId="3" fontId="36" fillId="0" borderId="7" xfId="0" applyNumberFormat="1" applyFont="1" applyBorder="1" applyAlignment="1">
      <alignment horizontal="left" indent="2"/>
    </xf>
    <xf numFmtId="0" fontId="0" fillId="0" borderId="0" xfId="0" applyBorder="1" applyAlignment="1">
      <alignment horizontal="left" indent="2"/>
    </xf>
    <xf numFmtId="0" fontId="0" fillId="0" borderId="9" xfId="0" applyBorder="1" applyAlignment="1">
      <alignment horizontal="left" indent="2"/>
    </xf>
    <xf numFmtId="177" fontId="36" fillId="0" borderId="11" xfId="0" applyNumberFormat="1" applyFont="1" applyBorder="1" applyAlignment="1">
      <alignment horizontal="center"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2" xfId="0" applyBorder="1" applyAlignment="1">
      <alignment horizontal="center" vertical="center" wrapText="1"/>
    </xf>
    <xf numFmtId="0" fontId="0" fillId="0" borderId="3" xfId="0" applyBorder="1" applyAlignment="1">
      <alignment horizontal="center" vertical="center" wrapText="1"/>
    </xf>
    <xf numFmtId="3" fontId="36" fillId="0" borderId="11" xfId="0" applyNumberFormat="1" applyFont="1" applyBorder="1" applyAlignment="1">
      <alignment horizontal="left" wrapText="1" indent="1"/>
    </xf>
    <xf numFmtId="0" fontId="0" fillId="0" borderId="12" xfId="0" applyBorder="1" applyAlignment="1">
      <alignment horizontal="left" wrapText="1" indent="1"/>
    </xf>
    <xf numFmtId="0" fontId="0" fillId="0" borderId="102" xfId="0" applyBorder="1" applyAlignment="1">
      <alignment horizontal="left" wrapText="1" indent="1"/>
    </xf>
    <xf numFmtId="0" fontId="0" fillId="0" borderId="6" xfId="0" applyBorder="1" applyAlignment="1">
      <alignment horizontal="left" wrapText="1" indent="1"/>
    </xf>
    <xf numFmtId="0" fontId="0" fillId="0" borderId="1" xfId="0" applyBorder="1" applyAlignment="1">
      <alignment horizontal="left" wrapText="1" indent="1"/>
    </xf>
    <xf numFmtId="0" fontId="0" fillId="0" borderId="3" xfId="0" applyBorder="1" applyAlignment="1">
      <alignment horizontal="left" wrapText="1" indent="1"/>
    </xf>
    <xf numFmtId="177" fontId="36" fillId="0" borderId="11" xfId="0" applyNumberFormat="1" applyFont="1" applyBorder="1" applyAlignment="1">
      <alignment horizontal="center" vertical="center"/>
    </xf>
    <xf numFmtId="0" fontId="0" fillId="0" borderId="12" xfId="0" applyBorder="1" applyAlignment="1">
      <alignment vertical="center"/>
    </xf>
    <xf numFmtId="0" fontId="0" fillId="0" borderId="102"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9" fillId="0" borderId="82" xfId="0" applyFont="1" applyBorder="1" applyAlignment="1">
      <alignment horizontal="left" indent="4"/>
    </xf>
    <xf numFmtId="3" fontId="9" fillId="0" borderId="82" xfId="0" quotePrefix="1" applyNumberFormat="1" applyFont="1" applyFill="1" applyBorder="1" applyAlignment="1">
      <alignment horizontal="left" indent="4"/>
    </xf>
    <xf numFmtId="0" fontId="26" fillId="0" borderId="28" xfId="4" applyFont="1" applyBorder="1" applyAlignment="1">
      <alignment horizontal="center"/>
    </xf>
    <xf numFmtId="0" fontId="0" fillId="0" borderId="37" xfId="0" applyBorder="1" applyAlignment="1">
      <alignment horizontal="center"/>
    </xf>
    <xf numFmtId="0" fontId="0" fillId="0" borderId="46" xfId="0" applyBorder="1" applyAlignment="1">
      <alignment horizontal="center"/>
    </xf>
    <xf numFmtId="0" fontId="26" fillId="0" borderId="2" xfId="4" applyFont="1" applyBorder="1" applyAlignment="1">
      <alignment horizontal="center" wrapText="1"/>
    </xf>
    <xf numFmtId="0" fontId="0" fillId="0" borderId="4" xfId="0" applyBorder="1" applyAlignment="1">
      <alignment horizontal="center" wrapText="1"/>
    </xf>
    <xf numFmtId="0" fontId="37" fillId="0" borderId="0" xfId="4" applyFont="1" applyAlignment="1">
      <alignment horizontal="center"/>
    </xf>
    <xf numFmtId="0" fontId="64" fillId="0" borderId="0" xfId="0" applyFont="1" applyAlignment="1">
      <alignment horizontal="center"/>
    </xf>
    <xf numFmtId="3" fontId="38" fillId="0" borderId="0" xfId="4" applyNumberFormat="1" applyFont="1" applyAlignment="1">
      <alignment horizontal="center"/>
    </xf>
    <xf numFmtId="0" fontId="64" fillId="0" borderId="0" xfId="0" applyFont="1" applyBorder="1" applyAlignment="1">
      <alignment horizontal="center"/>
    </xf>
    <xf numFmtId="0" fontId="38" fillId="0" borderId="0" xfId="4" applyFont="1" applyAlignment="1">
      <alignment horizontal="center"/>
    </xf>
    <xf numFmtId="0" fontId="26" fillId="0" borderId="2" xfId="4" applyFont="1" applyBorder="1" applyAlignment="1">
      <alignment wrapText="1"/>
    </xf>
    <xf numFmtId="0" fontId="0" fillId="0" borderId="5" xfId="0" applyBorder="1" applyAlignment="1">
      <alignment wrapText="1"/>
    </xf>
    <xf numFmtId="0" fontId="53" fillId="0" borderId="6" xfId="4" applyFont="1" applyBorder="1" applyAlignment="1">
      <alignment horizontal="center"/>
    </xf>
    <xf numFmtId="0" fontId="50" fillId="0" borderId="1" xfId="0" applyFont="1" applyBorder="1" applyAlignment="1">
      <alignment horizontal="center"/>
    </xf>
    <xf numFmtId="0" fontId="50" fillId="0" borderId="3" xfId="0" applyFont="1" applyBorder="1" applyAlignment="1">
      <alignment horizontal="center"/>
    </xf>
    <xf numFmtId="0" fontId="26" fillId="0" borderId="2" xfId="4" applyFont="1" applyBorder="1" applyAlignment="1"/>
    <xf numFmtId="0" fontId="0" fillId="0" borderId="4" xfId="0" applyBorder="1" applyAlignment="1"/>
    <xf numFmtId="0" fontId="23" fillId="0" borderId="0" xfId="5" applyFont="1" applyAlignment="1"/>
    <xf numFmtId="0" fontId="66" fillId="0" borderId="0" xfId="0" applyFont="1" applyBorder="1" applyAlignment="1"/>
    <xf numFmtId="0" fontId="22" fillId="0" borderId="0" xfId="5" applyFont="1" applyAlignment="1">
      <alignment horizontal="center"/>
    </xf>
    <xf numFmtId="3" fontId="22" fillId="0" borderId="0" xfId="5" applyNumberFormat="1" applyFont="1" applyAlignment="1">
      <alignment horizontal="center"/>
    </xf>
    <xf numFmtId="0" fontId="12" fillId="0" borderId="0" xfId="5" applyFont="1" applyAlignment="1">
      <alignment horizontal="center"/>
    </xf>
    <xf numFmtId="1" fontId="26" fillId="0" borderId="108" xfId="5" applyNumberFormat="1" applyFont="1" applyFill="1" applyBorder="1" applyAlignment="1">
      <alignment horizontal="center" vertical="center" wrapText="1"/>
    </xf>
    <xf numFmtId="0" fontId="0" fillId="0" borderId="110" xfId="0" applyBorder="1" applyAlignment="1">
      <alignment horizontal="center" vertical="center" wrapText="1"/>
    </xf>
    <xf numFmtId="0" fontId="43" fillId="0" borderId="108" xfId="5" applyFont="1" applyFill="1" applyBorder="1" applyAlignment="1">
      <alignment horizontal="center" vertical="center" wrapText="1"/>
    </xf>
    <xf numFmtId="0" fontId="0" fillId="0" borderId="3" xfId="0" applyBorder="1" applyAlignment="1">
      <alignment vertical="center" wrapText="1"/>
    </xf>
    <xf numFmtId="1" fontId="26" fillId="0" borderId="118" xfId="5" applyNumberFormat="1" applyFont="1" applyFill="1" applyBorder="1" applyAlignment="1">
      <alignment horizontal="center" vertical="center" wrapText="1"/>
    </xf>
    <xf numFmtId="0" fontId="0" fillId="0" borderId="119" xfId="0" applyBorder="1" applyAlignment="1">
      <alignment horizontal="center" vertical="center" wrapText="1"/>
    </xf>
    <xf numFmtId="0" fontId="0" fillId="0" borderId="120" xfId="0" applyBorder="1" applyAlignment="1">
      <alignment horizontal="center" vertical="center" wrapText="1"/>
    </xf>
    <xf numFmtId="0" fontId="26" fillId="0" borderId="28" xfId="5" applyFont="1" applyFill="1" applyBorder="1" applyAlignment="1">
      <alignment horizontal="center"/>
    </xf>
    <xf numFmtId="0" fontId="26" fillId="0" borderId="6" xfId="5" applyFont="1" applyFill="1" applyBorder="1" applyAlignment="1">
      <alignment horizontal="center"/>
    </xf>
    <xf numFmtId="0" fontId="26" fillId="0" borderId="3" xfId="5" applyFont="1" applyFill="1" applyBorder="1" applyAlignment="1">
      <alignment horizontal="center"/>
    </xf>
    <xf numFmtId="0" fontId="65" fillId="0" borderId="0" xfId="0" applyFont="1" applyBorder="1" applyAlignment="1"/>
    <xf numFmtId="0" fontId="42" fillId="0" borderId="0" xfId="0" quotePrefix="1" applyFont="1" applyBorder="1" applyAlignment="1">
      <alignment horizontal="left" vertical="center" wrapText="1"/>
    </xf>
    <xf numFmtId="0" fontId="61" fillId="0" borderId="0" xfId="0" applyFont="1" applyBorder="1" applyAlignment="1">
      <alignment vertical="center" wrapText="1"/>
    </xf>
    <xf numFmtId="0" fontId="36" fillId="0" borderId="0" xfId="0" applyFont="1" applyBorder="1" applyAlignment="1">
      <alignment horizontal="center" vertical="top" wrapText="1"/>
    </xf>
    <xf numFmtId="0" fontId="36" fillId="0" borderId="1" xfId="0" applyFont="1" applyBorder="1" applyAlignment="1">
      <alignment horizontal="center" vertical="top" wrapText="1"/>
    </xf>
    <xf numFmtId="0" fontId="0" fillId="0" borderId="0" xfId="0" applyBorder="1" applyAlignment="1">
      <alignment vertical="center" wrapText="1"/>
    </xf>
    <xf numFmtId="0" fontId="42" fillId="0" borderId="0" xfId="0" applyFont="1" applyBorder="1" applyAlignment="1">
      <alignment horizontal="center"/>
    </xf>
    <xf numFmtId="0" fontId="42" fillId="0" borderId="0" xfId="0" applyFont="1" applyBorder="1" applyAlignment="1">
      <alignment horizontal="center" vertical="top"/>
    </xf>
    <xf numFmtId="0" fontId="0" fillId="0" borderId="0" xfId="0" applyBorder="1" applyAlignment="1">
      <alignment horizontal="center" vertical="top"/>
    </xf>
    <xf numFmtId="0" fontId="36" fillId="0" borderId="0" xfId="0" applyFont="1" applyBorder="1" applyAlignment="1">
      <alignment wrapText="1"/>
    </xf>
    <xf numFmtId="0" fontId="0" fillId="0" borderId="0" xfId="0" applyBorder="1" applyAlignment="1">
      <alignment wrapText="1"/>
    </xf>
    <xf numFmtId="0" fontId="42" fillId="0" borderId="0" xfId="0" quotePrefix="1" applyFont="1" applyFill="1" applyBorder="1" applyAlignment="1">
      <alignment horizontal="left" vertical="center" wrapText="1"/>
    </xf>
    <xf numFmtId="0" fontId="42" fillId="0" borderId="0" xfId="0" applyFont="1" applyFill="1" applyBorder="1" applyAlignment="1">
      <alignment vertical="center" wrapText="1"/>
    </xf>
    <xf numFmtId="0" fontId="42" fillId="0" borderId="0" xfId="0" applyFont="1" applyBorder="1" applyAlignment="1">
      <alignment vertical="top" wrapText="1"/>
    </xf>
    <xf numFmtId="0" fontId="0" fillId="0" borderId="0" xfId="0" applyBorder="1" applyAlignment="1">
      <alignment vertical="top" wrapText="1"/>
    </xf>
    <xf numFmtId="0" fontId="46" fillId="0" borderId="0" xfId="0" applyFont="1" applyBorder="1" applyAlignment="1">
      <alignment vertical="top" wrapText="1"/>
    </xf>
    <xf numFmtId="0" fontId="14" fillId="0" borderId="0" xfId="0" applyFont="1" applyBorder="1" applyAlignment="1">
      <alignment vertical="top" wrapText="1"/>
    </xf>
    <xf numFmtId="0" fontId="42" fillId="0" borderId="0" xfId="0" quotePrefix="1" applyFont="1" applyBorder="1" applyAlignment="1">
      <alignment horizontal="left" vertical="top" wrapText="1"/>
    </xf>
    <xf numFmtId="0" fontId="48" fillId="0" borderId="0" xfId="0" applyFont="1" applyBorder="1" applyAlignment="1">
      <alignment vertical="top" wrapText="1"/>
    </xf>
    <xf numFmtId="177" fontId="24" fillId="0" borderId="0" xfId="0" applyNumberFormat="1" applyFont="1" applyAlignment="1">
      <alignment horizontal="center"/>
    </xf>
    <xf numFmtId="177" fontId="7" fillId="0" borderId="0" xfId="0" applyNumberFormat="1" applyFont="1" applyAlignment="1">
      <alignment horizontal="center"/>
    </xf>
    <xf numFmtId="177" fontId="8" fillId="0" borderId="0" xfId="0" applyNumberFormat="1" applyFont="1" applyAlignment="1">
      <alignment horizontal="center"/>
    </xf>
    <xf numFmtId="177" fontId="2" fillId="0" borderId="28" xfId="0" applyNumberFormat="1" applyFont="1" applyBorder="1" applyAlignment="1"/>
    <xf numFmtId="0" fontId="0" fillId="0" borderId="46" xfId="0" applyBorder="1" applyAlignment="1"/>
    <xf numFmtId="177" fontId="4" fillId="0" borderId="104" xfId="0" applyNumberFormat="1" applyFont="1" applyBorder="1" applyAlignment="1"/>
    <xf numFmtId="0" fontId="0" fillId="0" borderId="106" xfId="0" applyBorder="1" applyAlignment="1"/>
    <xf numFmtId="177" fontId="31" fillId="0" borderId="11" xfId="0" applyNumberFormat="1" applyFont="1" applyBorder="1" applyAlignment="1">
      <alignment horizontal="center"/>
    </xf>
    <xf numFmtId="177" fontId="2" fillId="0" borderId="82" xfId="0" applyNumberFormat="1" applyFont="1" applyBorder="1" applyAlignment="1">
      <alignment horizontal="left" indent="3"/>
    </xf>
    <xf numFmtId="0" fontId="0" fillId="0" borderId="94" xfId="0" applyBorder="1" applyAlignment="1">
      <alignment horizontal="left" indent="3"/>
    </xf>
    <xf numFmtId="177" fontId="31" fillId="0" borderId="11" xfId="0" applyNumberFormat="1" applyFont="1" applyBorder="1" applyAlignment="1">
      <alignment horizontal="center" wrapText="1"/>
    </xf>
    <xf numFmtId="0" fontId="0" fillId="0" borderId="12" xfId="0" applyBorder="1" applyAlignment="1">
      <alignment horizontal="center" wrapText="1"/>
    </xf>
    <xf numFmtId="0" fontId="0" fillId="0" borderId="102" xfId="0" applyBorder="1" applyAlignment="1">
      <alignment horizontal="center" wrapText="1"/>
    </xf>
    <xf numFmtId="0" fontId="0" fillId="0" borderId="7"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177" fontId="2" fillId="0" borderId="82" xfId="0" applyNumberFormat="1" applyFont="1" applyBorder="1" applyAlignment="1"/>
    <xf numFmtId="0" fontId="0" fillId="0" borderId="94" xfId="0" applyBorder="1" applyAlignment="1"/>
    <xf numFmtId="177" fontId="31" fillId="0" borderId="6" xfId="0" applyNumberFormat="1" applyFont="1" applyBorder="1" applyAlignment="1">
      <alignment horizontal="left" indent="3"/>
    </xf>
    <xf numFmtId="0" fontId="0" fillId="0" borderId="3" xfId="0" applyBorder="1" applyAlignment="1">
      <alignment horizontal="left" indent="3"/>
    </xf>
    <xf numFmtId="0" fontId="9" fillId="0" borderId="0" xfId="0" quotePrefix="1" applyFont="1" applyBorder="1" applyAlignment="1">
      <alignment horizontal="left" vertical="center" wrapText="1"/>
    </xf>
    <xf numFmtId="177" fontId="2" fillId="0" borderId="88" xfId="0" applyNumberFormat="1" applyFont="1" applyBorder="1" applyAlignment="1">
      <alignment horizontal="left" indent="3"/>
    </xf>
    <xf numFmtId="0" fontId="0" fillId="0" borderId="89" xfId="0" applyBorder="1" applyAlignment="1">
      <alignment horizontal="left" indent="3"/>
    </xf>
    <xf numFmtId="177" fontId="4" fillId="0" borderId="28" xfId="0" applyNumberFormat="1" applyFont="1" applyBorder="1" applyAlignment="1"/>
    <xf numFmtId="3" fontId="23" fillId="0" borderId="0" xfId="0" applyNumberFormat="1" applyFont="1" applyBorder="1" applyAlignment="1"/>
    <xf numFmtId="0" fontId="23" fillId="0" borderId="0" xfId="0" applyFont="1" applyBorder="1" applyAlignment="1"/>
    <xf numFmtId="177" fontId="13" fillId="0" borderId="0" xfId="0" applyNumberFormat="1" applyFont="1" applyAlignment="1">
      <alignment horizontal="center"/>
    </xf>
    <xf numFmtId="0" fontId="13" fillId="0" borderId="0" xfId="0" applyFont="1" applyAlignment="1">
      <alignment horizontal="center"/>
    </xf>
    <xf numFmtId="177" fontId="9" fillId="0" borderId="0" xfId="0" applyNumberFormat="1" applyFont="1" applyAlignment="1">
      <alignment horizontal="center"/>
    </xf>
    <xf numFmtId="0" fontId="9" fillId="0" borderId="0" xfId="0" applyFont="1" applyBorder="1" applyAlignment="1">
      <alignment horizontal="center"/>
    </xf>
    <xf numFmtId="0" fontId="9" fillId="0" borderId="0" xfId="0" applyFont="1" applyAlignment="1">
      <alignment horizontal="center"/>
    </xf>
    <xf numFmtId="177" fontId="22" fillId="0" borderId="6" xfId="0" applyNumberFormat="1" applyFont="1" applyBorder="1" applyAlignment="1">
      <alignment horizontal="left" indent="3"/>
    </xf>
    <xf numFmtId="0" fontId="22" fillId="0" borderId="3" xfId="0" applyFont="1" applyBorder="1" applyAlignment="1">
      <alignment horizontal="left" indent="3"/>
    </xf>
    <xf numFmtId="177" fontId="12" fillId="0" borderId="0" xfId="0" applyNumberFormat="1" applyFont="1" applyAlignment="1">
      <alignment horizontal="center"/>
    </xf>
    <xf numFmtId="0" fontId="12" fillId="0" borderId="0" xfId="0" applyFont="1" applyBorder="1" applyAlignment="1">
      <alignment horizontal="center"/>
    </xf>
    <xf numFmtId="177" fontId="22" fillId="0" borderId="11" xfId="0" applyNumberFormat="1" applyFont="1" applyBorder="1" applyAlignment="1">
      <alignment horizontal="center" wrapText="1"/>
    </xf>
    <xf numFmtId="0" fontId="22" fillId="0" borderId="12" xfId="0" applyFont="1" applyBorder="1" applyAlignment="1">
      <alignment horizontal="center" wrapText="1"/>
    </xf>
    <xf numFmtId="0" fontId="22" fillId="0" borderId="102" xfId="0" applyFont="1" applyBorder="1" applyAlignment="1">
      <alignment horizontal="center" wrapText="1"/>
    </xf>
    <xf numFmtId="0" fontId="22" fillId="0" borderId="7" xfId="0" applyFont="1" applyBorder="1" applyAlignment="1">
      <alignment horizontal="center" wrapText="1"/>
    </xf>
    <xf numFmtId="0" fontId="22" fillId="0" borderId="0" xfId="0" applyFont="1" applyBorder="1" applyAlignment="1">
      <alignment horizontal="center" wrapText="1"/>
    </xf>
    <xf numFmtId="0" fontId="22" fillId="0" borderId="9" xfId="0" applyFont="1" applyBorder="1" applyAlignment="1">
      <alignment horizontal="center" wrapText="1"/>
    </xf>
    <xf numFmtId="177" fontId="22" fillId="0" borderId="11" xfId="0" applyNumberFormat="1" applyFont="1" applyBorder="1" applyAlignment="1">
      <alignment horizontal="center"/>
    </xf>
    <xf numFmtId="0" fontId="22" fillId="0" borderId="12" xfId="0" applyFont="1" applyBorder="1" applyAlignment="1"/>
    <xf numFmtId="0" fontId="22" fillId="0" borderId="102" xfId="0" applyFont="1" applyBorder="1" applyAlignment="1"/>
    <xf numFmtId="0" fontId="22" fillId="0" borderId="7" xfId="0" applyFont="1" applyBorder="1" applyAlignment="1"/>
    <xf numFmtId="0" fontId="22" fillId="0" borderId="0" xfId="0" applyFont="1" applyBorder="1" applyAlignment="1"/>
    <xf numFmtId="0" fontId="22" fillId="0" borderId="9" xfId="0" applyFont="1" applyBorder="1" applyAlignment="1"/>
    <xf numFmtId="177" fontId="9" fillId="0" borderId="28" xfId="0" applyNumberFormat="1" applyFont="1" applyBorder="1" applyAlignment="1"/>
    <xf numFmtId="0" fontId="9" fillId="0" borderId="46" xfId="0" applyFont="1" applyBorder="1" applyAlignment="1"/>
    <xf numFmtId="177" fontId="9" fillId="0" borderId="104" xfId="0" applyNumberFormat="1" applyFont="1" applyBorder="1" applyAlignment="1"/>
    <xf numFmtId="0" fontId="9" fillId="0" borderId="106" xfId="0" applyFont="1" applyBorder="1" applyAlignment="1"/>
    <xf numFmtId="177" fontId="9" fillId="0" borderId="82" xfId="0" applyNumberFormat="1" applyFont="1" applyBorder="1" applyAlignment="1">
      <alignment horizontal="left" indent="3"/>
    </xf>
    <xf numFmtId="0" fontId="9" fillId="0" borderId="94" xfId="0" applyFont="1" applyBorder="1" applyAlignment="1">
      <alignment horizontal="left" indent="3"/>
    </xf>
    <xf numFmtId="177" fontId="9" fillId="0" borderId="88" xfId="0" applyNumberFormat="1" applyFont="1" applyBorder="1" applyAlignment="1">
      <alignment horizontal="left" indent="3"/>
    </xf>
    <xf numFmtId="0" fontId="9" fillId="0" borderId="89" xfId="0" applyFont="1" applyBorder="1" applyAlignment="1">
      <alignment horizontal="left" indent="3"/>
    </xf>
    <xf numFmtId="0" fontId="9" fillId="0" borderId="0" xfId="0" applyFont="1" applyBorder="1" applyAlignment="1">
      <alignment vertical="center" wrapText="1"/>
    </xf>
    <xf numFmtId="0" fontId="0" fillId="0" borderId="0" xfId="0" applyAlignment="1"/>
    <xf numFmtId="177" fontId="31" fillId="0" borderId="11" xfId="0" applyNumberFormat="1" applyFont="1" applyBorder="1" applyAlignment="1"/>
    <xf numFmtId="177" fontId="31" fillId="0" borderId="28" xfId="0" applyNumberFormat="1" applyFont="1" applyBorder="1" applyAlignment="1">
      <alignment horizontal="center"/>
    </xf>
    <xf numFmtId="177" fontId="10" fillId="2" borderId="129" xfId="0" applyNumberFormat="1" applyFont="1" applyFill="1" applyBorder="1" applyAlignment="1">
      <alignment horizontal="left"/>
    </xf>
    <xf numFmtId="0" fontId="0" fillId="0" borderId="93" xfId="0" applyBorder="1" applyAlignment="1"/>
    <xf numFmtId="177" fontId="33" fillId="2" borderId="32" xfId="0" applyNumberFormat="1" applyFont="1" applyFill="1" applyBorder="1" applyAlignment="1">
      <alignment horizontal="left" indent="5"/>
    </xf>
    <xf numFmtId="0" fontId="0" fillId="0" borderId="130" xfId="0" applyBorder="1" applyAlignment="1">
      <alignment horizontal="left" indent="5"/>
    </xf>
    <xf numFmtId="177" fontId="8" fillId="0" borderId="0" xfId="0" applyNumberFormat="1" applyFont="1" applyBorder="1" applyAlignment="1">
      <alignment horizontal="center"/>
    </xf>
    <xf numFmtId="1" fontId="32" fillId="2" borderId="131" xfId="0" applyNumberFormat="1" applyFont="1" applyFill="1" applyBorder="1" applyAlignment="1">
      <alignment horizontal="center"/>
    </xf>
    <xf numFmtId="1" fontId="32" fillId="2" borderId="132" xfId="0" applyNumberFormat="1" applyFont="1" applyFill="1" applyBorder="1" applyAlignment="1">
      <alignment horizontal="center"/>
    </xf>
    <xf numFmtId="1" fontId="32" fillId="2" borderId="133" xfId="0" applyNumberFormat="1" applyFont="1" applyFill="1" applyBorder="1" applyAlignment="1">
      <alignment horizontal="center"/>
    </xf>
    <xf numFmtId="177" fontId="32" fillId="2" borderId="8" xfId="0" applyNumberFormat="1" applyFont="1" applyFill="1" applyBorder="1" applyAlignment="1">
      <alignment horizontal="center" wrapText="1"/>
    </xf>
    <xf numFmtId="0" fontId="0" fillId="0" borderId="40" xfId="0" applyBorder="1" applyAlignment="1">
      <alignment horizontal="center" wrapText="1"/>
    </xf>
    <xf numFmtId="177" fontId="32" fillId="2" borderId="77" xfId="0" applyNumberFormat="1" applyFont="1" applyFill="1" applyBorder="1" applyAlignment="1">
      <alignment horizontal="center" wrapText="1"/>
    </xf>
    <xf numFmtId="0" fontId="0" fillId="0" borderId="75" xfId="0" applyBorder="1" applyAlignment="1">
      <alignment horizontal="center" wrapText="1"/>
    </xf>
    <xf numFmtId="177" fontId="32" fillId="2" borderId="134" xfId="0" applyNumberFormat="1" applyFont="1" applyFill="1" applyBorder="1" applyAlignment="1">
      <alignment horizontal="center" wrapText="1"/>
    </xf>
    <xf numFmtId="0" fontId="0" fillId="0" borderId="67" xfId="0" applyBorder="1" applyAlignment="1">
      <alignment wrapText="1"/>
    </xf>
    <xf numFmtId="0" fontId="0" fillId="0" borderId="7" xfId="0" applyBorder="1" applyAlignment="1">
      <alignment wrapText="1"/>
    </xf>
    <xf numFmtId="0" fontId="0" fillId="0" borderId="72" xfId="0" applyBorder="1" applyAlignment="1">
      <alignment wrapText="1"/>
    </xf>
    <xf numFmtId="0" fontId="0" fillId="0" borderId="117" xfId="0" applyBorder="1" applyAlignment="1">
      <alignment wrapText="1"/>
    </xf>
    <xf numFmtId="0" fontId="0" fillId="0" borderId="65" xfId="0" applyBorder="1" applyAlignment="1">
      <alignment wrapText="1"/>
    </xf>
    <xf numFmtId="177" fontId="33" fillId="2" borderId="28" xfId="0" applyNumberFormat="1" applyFont="1" applyFill="1" applyBorder="1" applyAlignment="1">
      <alignment horizontal="left" indent="5"/>
    </xf>
    <xf numFmtId="0" fontId="0" fillId="0" borderId="46" xfId="0" applyBorder="1" applyAlignment="1">
      <alignment horizontal="left" indent="5"/>
    </xf>
    <xf numFmtId="177" fontId="32" fillId="2" borderId="95" xfId="0" applyNumberFormat="1" applyFont="1" applyFill="1" applyBorder="1" applyAlignment="1">
      <alignment horizontal="center" wrapText="1"/>
    </xf>
    <xf numFmtId="0" fontId="0" fillId="0" borderId="74" xfId="0" applyBorder="1" applyAlignment="1">
      <alignment horizontal="center" wrapText="1"/>
    </xf>
    <xf numFmtId="177" fontId="10" fillId="2" borderId="88" xfId="0" applyNumberFormat="1" applyFont="1" applyFill="1" applyBorder="1" applyAlignment="1">
      <alignment horizontal="left"/>
    </xf>
    <xf numFmtId="0" fontId="0" fillId="0" borderId="89" xfId="0" applyBorder="1" applyAlignment="1"/>
    <xf numFmtId="177" fontId="10" fillId="2" borderId="82" xfId="0" applyNumberFormat="1" applyFont="1" applyFill="1" applyBorder="1" applyAlignment="1">
      <alignment horizontal="left"/>
    </xf>
    <xf numFmtId="177" fontId="10" fillId="2" borderId="114" xfId="0" applyNumberFormat="1" applyFont="1" applyFill="1" applyBorder="1" applyAlignment="1">
      <alignment horizontal="left"/>
    </xf>
    <xf numFmtId="0" fontId="0" fillId="0" borderId="127" xfId="0" applyBorder="1" applyAlignment="1"/>
    <xf numFmtId="177" fontId="10" fillId="2" borderId="111" xfId="0" applyNumberFormat="1" applyFont="1" applyFill="1" applyBorder="1" applyAlignment="1">
      <alignment horizontal="left"/>
    </xf>
    <xf numFmtId="0" fontId="0" fillId="0" borderId="128" xfId="0" applyBorder="1" applyAlignment="1"/>
    <xf numFmtId="1" fontId="32" fillId="2" borderId="121" xfId="0" applyNumberFormat="1" applyFont="1" applyFill="1" applyBorder="1" applyAlignment="1">
      <alignment horizontal="center" wrapText="1"/>
    </xf>
    <xf numFmtId="0" fontId="0" fillId="0" borderId="122" xfId="0" applyBorder="1" applyAlignment="1">
      <alignment horizontal="center" wrapText="1"/>
    </xf>
    <xf numFmtId="177" fontId="32" fillId="2" borderId="123" xfId="0" applyNumberFormat="1" applyFont="1" applyFill="1" applyBorder="1" applyAlignment="1">
      <alignment horizontal="center" wrapText="1"/>
    </xf>
    <xf numFmtId="0" fontId="0" fillId="0" borderId="124" xfId="0" applyBorder="1" applyAlignment="1">
      <alignment horizontal="center" wrapText="1"/>
    </xf>
    <xf numFmtId="177" fontId="32" fillId="2" borderId="125" xfId="0" applyNumberFormat="1" applyFont="1" applyFill="1" applyBorder="1" applyAlignment="1">
      <alignment horizontal="center" wrapText="1"/>
    </xf>
    <xf numFmtId="0" fontId="0" fillId="0" borderId="126" xfId="0" applyBorder="1" applyAlignment="1">
      <alignment horizontal="center" wrapText="1"/>
    </xf>
    <xf numFmtId="3" fontId="30" fillId="2" borderId="66" xfId="0" applyNumberFormat="1" applyFont="1" applyFill="1" applyBorder="1" applyAlignment="1">
      <alignment horizontal="center" wrapText="1"/>
    </xf>
    <xf numFmtId="0" fontId="0" fillId="0" borderId="69" xfId="0" applyBorder="1" applyAlignment="1">
      <alignment wrapText="1"/>
    </xf>
    <xf numFmtId="0" fontId="0" fillId="0" borderId="135" xfId="0" applyBorder="1" applyAlignment="1">
      <alignment wrapText="1"/>
    </xf>
    <xf numFmtId="0" fontId="0" fillId="0" borderId="136" xfId="0" applyBorder="1" applyAlignment="1">
      <alignment wrapText="1"/>
    </xf>
    <xf numFmtId="3" fontId="30" fillId="2" borderId="137" xfId="0" applyNumberFormat="1" applyFont="1" applyFill="1" applyBorder="1" applyAlignment="1">
      <alignment wrapText="1"/>
    </xf>
    <xf numFmtId="0" fontId="0" fillId="0" borderId="138" xfId="0" applyBorder="1" applyAlignment="1">
      <alignment wrapText="1"/>
    </xf>
    <xf numFmtId="0" fontId="0" fillId="0" borderId="139" xfId="0" applyBorder="1" applyAlignment="1">
      <alignment wrapText="1"/>
    </xf>
    <xf numFmtId="0" fontId="0" fillId="0" borderId="68" xfId="0" applyBorder="1" applyAlignment="1">
      <alignment horizontal="center" wrapText="1"/>
    </xf>
    <xf numFmtId="3" fontId="30" fillId="2" borderId="0" xfId="0" applyNumberFormat="1" applyFont="1" applyFill="1" applyAlignment="1">
      <alignment horizontal="center"/>
    </xf>
    <xf numFmtId="3" fontId="30" fillId="2" borderId="135" xfId="0" applyNumberFormat="1" applyFont="1" applyFill="1" applyBorder="1" applyAlignment="1">
      <alignment horizontal="center"/>
    </xf>
    <xf numFmtId="0" fontId="0" fillId="0" borderId="29" xfId="0" applyBorder="1" applyAlignment="1">
      <alignment horizontal="center"/>
    </xf>
    <xf numFmtId="177" fontId="41" fillId="2" borderId="0" xfId="0" applyNumberFormat="1" applyFont="1" applyFill="1" applyAlignment="1">
      <alignment horizontal="center"/>
    </xf>
    <xf numFmtId="177" fontId="40" fillId="2" borderId="0" xfId="0" applyNumberFormat="1" applyFont="1" applyFill="1" applyAlignment="1">
      <alignment horizontal="center"/>
    </xf>
    <xf numFmtId="177" fontId="40" fillId="2" borderId="0" xfId="0" applyNumberFormat="1" applyFont="1" applyFill="1" applyAlignment="1"/>
    <xf numFmtId="177" fontId="30" fillId="2" borderId="140" xfId="0" applyNumberFormat="1" applyFont="1" applyFill="1" applyBorder="1" applyAlignment="1">
      <alignment wrapText="1"/>
    </xf>
    <xf numFmtId="0" fontId="0" fillId="0" borderId="113" xfId="0" applyBorder="1" applyAlignment="1">
      <alignment wrapText="1"/>
    </xf>
    <xf numFmtId="177" fontId="53" fillId="2" borderId="0" xfId="0" applyNumberFormat="1" applyFont="1" applyFill="1" applyAlignment="1">
      <alignment horizontal="center"/>
    </xf>
    <xf numFmtId="0" fontId="50" fillId="0" borderId="0" xfId="0" applyFont="1" applyBorder="1" applyAlignment="1">
      <alignment horizontal="center"/>
    </xf>
    <xf numFmtId="177" fontId="30" fillId="2" borderId="108" xfId="0" applyNumberFormat="1" applyFont="1" applyFill="1" applyBorder="1" applyAlignment="1">
      <alignment horizontal="center" wrapText="1"/>
    </xf>
    <xf numFmtId="0" fontId="0" fillId="0" borderId="110" xfId="0" applyBorder="1" applyAlignment="1">
      <alignment horizontal="center" wrapText="1"/>
    </xf>
    <xf numFmtId="0" fontId="0" fillId="0" borderId="6" xfId="0" applyBorder="1" applyAlignment="1">
      <alignment horizontal="center" wrapText="1"/>
    </xf>
    <xf numFmtId="0" fontId="0" fillId="0" borderId="3" xfId="0" applyBorder="1" applyAlignment="1">
      <alignment horizontal="center" wrapText="1"/>
    </xf>
    <xf numFmtId="0" fontId="0" fillId="0" borderId="110" xfId="0" applyBorder="1" applyAlignment="1">
      <alignment wrapText="1"/>
    </xf>
    <xf numFmtId="0" fontId="0" fillId="0" borderId="6" xfId="0" applyBorder="1" applyAlignment="1">
      <alignment wrapText="1"/>
    </xf>
    <xf numFmtId="0" fontId="0" fillId="0" borderId="3" xfId="0" applyBorder="1" applyAlignment="1">
      <alignment wrapText="1"/>
    </xf>
    <xf numFmtId="177" fontId="32" fillId="0" borderId="82" xfId="0" applyNumberFormat="1" applyFont="1" applyFill="1" applyBorder="1" applyAlignment="1">
      <alignment horizontal="left" indent="2"/>
    </xf>
    <xf numFmtId="0" fontId="62" fillId="0" borderId="103" xfId="0" applyFont="1" applyBorder="1" applyAlignment="1">
      <alignment horizontal="left" indent="2"/>
    </xf>
    <xf numFmtId="0" fontId="62" fillId="0" borderId="94" xfId="0" applyFont="1" applyBorder="1" applyAlignment="1">
      <alignment horizontal="left" indent="2"/>
    </xf>
    <xf numFmtId="177" fontId="10" fillId="2" borderId="88" xfId="0" applyNumberFormat="1" applyFont="1" applyFill="1" applyBorder="1" applyAlignment="1">
      <alignment horizontal="left" indent="1"/>
    </xf>
    <xf numFmtId="0" fontId="49" fillId="0" borderId="101" xfId="0" applyFont="1" applyBorder="1" applyAlignment="1">
      <alignment horizontal="left" indent="1"/>
    </xf>
    <xf numFmtId="0" fontId="49" fillId="0" borderId="89" xfId="0" applyFont="1" applyBorder="1" applyAlignment="1">
      <alignment horizontal="left" indent="1"/>
    </xf>
    <xf numFmtId="177" fontId="10" fillId="2" borderId="129" xfId="0" applyNumberFormat="1" applyFont="1" applyFill="1" applyBorder="1" applyAlignment="1">
      <alignment horizontal="left" indent="1"/>
    </xf>
    <xf numFmtId="0" fontId="0" fillId="0" borderId="141" xfId="0" applyBorder="1" applyAlignment="1">
      <alignment horizontal="left" indent="1"/>
    </xf>
    <xf numFmtId="0" fontId="0" fillId="0" borderId="93" xfId="0" applyBorder="1" applyAlignment="1">
      <alignment horizontal="left" indent="1"/>
    </xf>
    <xf numFmtId="177" fontId="10" fillId="2" borderId="82" xfId="0" applyNumberFormat="1" applyFont="1" applyFill="1" applyBorder="1" applyAlignment="1">
      <alignment horizontal="left" indent="2"/>
    </xf>
    <xf numFmtId="0" fontId="0" fillId="0" borderId="94" xfId="0" applyBorder="1" applyAlignment="1">
      <alignment horizontal="left" indent="2"/>
    </xf>
    <xf numFmtId="177" fontId="10" fillId="2" borderId="82" xfId="0" applyNumberFormat="1" applyFont="1" applyFill="1" applyBorder="1" applyAlignment="1">
      <alignment horizontal="left" indent="1"/>
    </xf>
    <xf numFmtId="0" fontId="0" fillId="0" borderId="103" xfId="0" applyBorder="1" applyAlignment="1">
      <alignment horizontal="left" indent="1"/>
    </xf>
    <xf numFmtId="0" fontId="0" fillId="0" borderId="94" xfId="0" applyBorder="1" applyAlignment="1">
      <alignment horizontal="left" indent="1"/>
    </xf>
    <xf numFmtId="177" fontId="32" fillId="2" borderId="82" xfId="0" applyNumberFormat="1" applyFont="1" applyFill="1" applyBorder="1" applyAlignment="1">
      <alignment horizontal="left" indent="3"/>
    </xf>
    <xf numFmtId="0" fontId="0" fillId="0" borderId="103" xfId="0" applyBorder="1" applyAlignment="1">
      <alignment horizontal="left" indent="3"/>
    </xf>
    <xf numFmtId="177" fontId="10" fillId="0" borderId="82" xfId="0" applyNumberFormat="1" applyFont="1" applyFill="1" applyBorder="1" applyAlignment="1">
      <alignment horizontal="left" indent="2"/>
    </xf>
    <xf numFmtId="177" fontId="10" fillId="2" borderId="82" xfId="0" quotePrefix="1" applyNumberFormat="1" applyFont="1" applyFill="1" applyBorder="1" applyAlignment="1">
      <alignment horizontal="left" indent="2"/>
    </xf>
    <xf numFmtId="0" fontId="49" fillId="0" borderId="103" xfId="0" applyFont="1" applyBorder="1" applyAlignment="1">
      <alignment horizontal="left" indent="2"/>
    </xf>
    <xf numFmtId="0" fontId="49" fillId="0" borderId="94" xfId="0" applyFont="1" applyBorder="1" applyAlignment="1">
      <alignment horizontal="left" indent="2"/>
    </xf>
    <xf numFmtId="177" fontId="15" fillId="0" borderId="0" xfId="0" applyNumberFormat="1" applyFont="1" applyBorder="1" applyAlignment="1">
      <alignment horizontal="center"/>
    </xf>
    <xf numFmtId="177" fontId="10" fillId="2" borderId="11" xfId="0" applyNumberFormat="1" applyFont="1" applyFill="1" applyBorder="1" applyAlignment="1"/>
    <xf numFmtId="177" fontId="12" fillId="0" borderId="0" xfId="0" applyNumberFormat="1" applyFont="1" applyBorder="1" applyAlignment="1">
      <alignment horizontal="center"/>
    </xf>
    <xf numFmtId="177" fontId="32" fillId="2" borderId="28" xfId="0" applyNumberFormat="1" applyFont="1" applyFill="1" applyBorder="1" applyAlignment="1">
      <alignment horizontal="center"/>
    </xf>
    <xf numFmtId="177" fontId="32" fillId="2" borderId="46" xfId="0" applyNumberFormat="1" applyFont="1" applyFill="1" applyBorder="1" applyAlignment="1">
      <alignment horizontal="center"/>
    </xf>
    <xf numFmtId="0" fontId="26" fillId="0" borderId="28" xfId="0" applyFont="1" applyBorder="1" applyAlignment="1">
      <alignment horizontal="center" wrapText="1"/>
    </xf>
    <xf numFmtId="0" fontId="26" fillId="0" borderId="46" xfId="0" applyFont="1" applyBorder="1" applyAlignment="1">
      <alignment horizontal="center" wrapText="1"/>
    </xf>
    <xf numFmtId="177" fontId="13" fillId="0" borderId="0" xfId="0" applyNumberFormat="1" applyFont="1" applyBorder="1" applyAlignment="1">
      <alignment horizontal="center"/>
    </xf>
    <xf numFmtId="177" fontId="10" fillId="2" borderId="104" xfId="0" applyNumberFormat="1" applyFont="1" applyFill="1" applyBorder="1" applyAlignment="1">
      <alignment horizontal="left" indent="2"/>
    </xf>
    <xf numFmtId="177" fontId="32" fillId="0" borderId="28" xfId="0" applyNumberFormat="1" applyFont="1" applyFill="1" applyBorder="1" applyAlignment="1">
      <alignment horizontal="center" wrapText="1"/>
    </xf>
    <xf numFmtId="0" fontId="0" fillId="0" borderId="37" xfId="0" applyFill="1" applyBorder="1" applyAlignment="1">
      <alignment horizontal="center" wrapText="1"/>
    </xf>
    <xf numFmtId="177" fontId="11" fillId="2" borderId="82" xfId="0" applyNumberFormat="1" applyFont="1" applyFill="1" applyBorder="1" applyAlignment="1">
      <alignment horizontal="left" indent="2"/>
    </xf>
    <xf numFmtId="0" fontId="0" fillId="0" borderId="101" xfId="0" applyBorder="1" applyAlignment="1">
      <alignment horizontal="left" indent="1"/>
    </xf>
    <xf numFmtId="0" fontId="0" fillId="0" borderId="89" xfId="0" applyBorder="1" applyAlignment="1">
      <alignment horizontal="left" indent="1"/>
    </xf>
    <xf numFmtId="0" fontId="67" fillId="2" borderId="0" xfId="6" applyFont="1" applyFill="1" applyAlignment="1">
      <alignment horizontal="center"/>
    </xf>
    <xf numFmtId="0" fontId="9" fillId="0" borderId="0" xfId="0" quotePrefix="1" applyFont="1" applyBorder="1" applyAlignment="1">
      <alignment horizontal="left" wrapText="1"/>
    </xf>
    <xf numFmtId="0" fontId="9" fillId="2" borderId="0" xfId="6" quotePrefix="1" applyNumberFormat="1" applyFont="1" applyFill="1" applyAlignment="1">
      <alignment horizontal="left" wrapText="1"/>
    </xf>
    <xf numFmtId="0" fontId="9" fillId="2" borderId="0" xfId="6" applyNumberFormat="1" applyFont="1" applyFill="1" applyAlignment="1">
      <alignment horizontal="left" wrapText="1"/>
    </xf>
    <xf numFmtId="0" fontId="9" fillId="2" borderId="0" xfId="6" quotePrefix="1" applyFont="1" applyFill="1" applyAlignment="1">
      <alignment horizontal="left" wrapText="1"/>
    </xf>
    <xf numFmtId="0" fontId="9" fillId="2" borderId="0" xfId="6" applyFont="1" applyFill="1" applyAlignment="1">
      <alignment horizontal="left" wrapText="1"/>
    </xf>
    <xf numFmtId="3" fontId="22" fillId="2" borderId="0" xfId="6" applyNumberFormat="1" applyFont="1" applyFill="1" applyAlignment="1">
      <alignment horizontal="center"/>
    </xf>
    <xf numFmtId="0" fontId="22" fillId="2" borderId="0" xfId="6" applyFont="1" applyFill="1" applyAlignment="1">
      <alignment horizontal="center"/>
    </xf>
    <xf numFmtId="3" fontId="9" fillId="2" borderId="0" xfId="6" applyNumberFormat="1" applyFont="1" applyFill="1" applyAlignment="1">
      <alignment horizontal="center"/>
    </xf>
    <xf numFmtId="0" fontId="9" fillId="2" borderId="0" xfId="6" applyFont="1" applyFill="1" applyAlignment="1">
      <alignment horizontal="center"/>
    </xf>
    <xf numFmtId="0" fontId="23" fillId="0" borderId="0" xfId="0" applyFont="1" applyBorder="1" applyAlignment="1">
      <alignment horizontal="left"/>
    </xf>
    <xf numFmtId="3" fontId="23" fillId="0" borderId="0" xfId="0" applyNumberFormat="1" applyFont="1" applyBorder="1" applyAlignment="1">
      <alignment horizontal="left"/>
    </xf>
    <xf numFmtId="3" fontId="23" fillId="0" borderId="0" xfId="0" applyNumberFormat="1" applyFont="1" applyAlignment="1">
      <alignment horizontal="left"/>
    </xf>
    <xf numFmtId="0" fontId="25" fillId="0" borderId="0" xfId="3" applyAlignment="1">
      <alignment horizontal="left"/>
    </xf>
    <xf numFmtId="0" fontId="25" fillId="0" borderId="0" xfId="3" applyBorder="1" applyAlignment="1">
      <alignment horizontal="left"/>
    </xf>
    <xf numFmtId="3" fontId="23" fillId="0" borderId="0" xfId="0" applyNumberFormat="1" applyFont="1" applyAlignment="1">
      <alignment horizontal="center"/>
    </xf>
  </cellXfs>
  <cellStyles count="7">
    <cellStyle name="Comma" xfId="1" builtinId="3"/>
    <cellStyle name="Currency" xfId="2" builtinId="4"/>
    <cellStyle name="Normal" xfId="0" builtinId="0"/>
    <cellStyle name="Normal_Appendix Exhibits.FINAL" xfId="3"/>
    <cellStyle name="Normal_Improve by DU" xfId="4"/>
    <cellStyle name="Normal_Rsrcs_X_ DOJ Goal  Obj" xfId="5"/>
    <cellStyle name="Normal_Sheet1"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xdr:row>
      <xdr:rowOff>28575</xdr:rowOff>
    </xdr:from>
    <xdr:to>
      <xdr:col>12</xdr:col>
      <xdr:colOff>952500</xdr:colOff>
      <xdr:row>27</xdr:row>
      <xdr:rowOff>647700</xdr:rowOff>
    </xdr:to>
    <xdr:pic>
      <xdr:nvPicPr>
        <xdr:cNvPr id="1025" name="Picture 1" descr="Bureau of Alcohol, Tobacco, Firearms and Explosives organization chart"/>
        <xdr:cNvPicPr>
          <a:picLocks noChangeAspect="1" noChangeArrowheads="1"/>
        </xdr:cNvPicPr>
      </xdr:nvPicPr>
      <xdr:blipFill>
        <a:blip xmlns:r="http://schemas.openxmlformats.org/officeDocument/2006/relationships" r:embed="rId1" cstate="print"/>
        <a:srcRect/>
        <a:stretch>
          <a:fillRect/>
        </a:stretch>
      </xdr:blipFill>
      <xdr:spPr bwMode="auto">
        <a:xfrm>
          <a:off x="190500" y="476250"/>
          <a:ext cx="9906000" cy="6076950"/>
        </a:xfrm>
        <a:prstGeom prst="rect">
          <a:avLst/>
        </a:prstGeom>
        <a:noFill/>
        <a:ln w="9525">
          <a:solidFill>
            <a:srgbClr val="000000"/>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_Staff/2006%20Congressional%20Submission/Instructions/excel%20templ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debjones/Temporary%20Internet%20Files/OLKD/2006%20Perf%20Budget%20Cong%20Submission%20Exhibits%20Template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5 XWalk"/>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N28"/>
  <sheetViews>
    <sheetView tabSelected="1" zoomScale="75" zoomScaleNormal="75" workbookViewId="0"/>
  </sheetViews>
  <sheetFormatPr defaultRowHeight="15"/>
  <cols>
    <col min="13" max="13" width="12.77734375" customWidth="1"/>
    <col min="14" max="14" width="1.5546875" style="204" customWidth="1"/>
  </cols>
  <sheetData>
    <row r="1" spans="1:14" ht="20.25">
      <c r="A1" s="404" t="s">
        <v>189</v>
      </c>
      <c r="N1" s="204" t="s">
        <v>221</v>
      </c>
    </row>
    <row r="2" spans="1:14">
      <c r="N2" s="204" t="s">
        <v>221</v>
      </c>
    </row>
    <row r="3" spans="1:14">
      <c r="N3" s="204" t="s">
        <v>221</v>
      </c>
    </row>
    <row r="4" spans="1:14">
      <c r="N4" s="204" t="s">
        <v>221</v>
      </c>
    </row>
    <row r="5" spans="1:14">
      <c r="N5" s="204" t="s">
        <v>221</v>
      </c>
    </row>
    <row r="6" spans="1:14">
      <c r="N6" s="204" t="s">
        <v>221</v>
      </c>
    </row>
    <row r="7" spans="1:14">
      <c r="N7" s="204" t="s">
        <v>221</v>
      </c>
    </row>
    <row r="8" spans="1:14">
      <c r="N8" s="204" t="s">
        <v>221</v>
      </c>
    </row>
    <row r="9" spans="1:14">
      <c r="N9" s="204" t="s">
        <v>221</v>
      </c>
    </row>
    <row r="10" spans="1:14">
      <c r="N10" s="204" t="s">
        <v>221</v>
      </c>
    </row>
    <row r="11" spans="1:14">
      <c r="N11" s="204" t="s">
        <v>221</v>
      </c>
    </row>
    <row r="12" spans="1:14">
      <c r="N12" s="204" t="s">
        <v>221</v>
      </c>
    </row>
    <row r="13" spans="1:14">
      <c r="N13" s="204" t="s">
        <v>221</v>
      </c>
    </row>
    <row r="14" spans="1:14">
      <c r="N14" s="204" t="s">
        <v>221</v>
      </c>
    </row>
    <row r="15" spans="1:14">
      <c r="N15" s="204" t="s">
        <v>221</v>
      </c>
    </row>
    <row r="16" spans="1:14">
      <c r="N16" s="204" t="s">
        <v>221</v>
      </c>
    </row>
    <row r="17" spans="14:14">
      <c r="N17" s="204" t="s">
        <v>221</v>
      </c>
    </row>
    <row r="18" spans="14:14">
      <c r="N18" s="204" t="s">
        <v>221</v>
      </c>
    </row>
    <row r="19" spans="14:14">
      <c r="N19" s="204" t="s">
        <v>221</v>
      </c>
    </row>
    <row r="20" spans="14:14">
      <c r="N20" s="204" t="s">
        <v>221</v>
      </c>
    </row>
    <row r="21" spans="14:14">
      <c r="N21" s="204" t="s">
        <v>221</v>
      </c>
    </row>
    <row r="22" spans="14:14">
      <c r="N22" s="204" t="s">
        <v>221</v>
      </c>
    </row>
    <row r="23" spans="14:14">
      <c r="N23" s="204" t="s">
        <v>221</v>
      </c>
    </row>
    <row r="24" spans="14:14">
      <c r="N24" s="204" t="s">
        <v>221</v>
      </c>
    </row>
    <row r="25" spans="14:14">
      <c r="N25" s="204" t="s">
        <v>221</v>
      </c>
    </row>
    <row r="26" spans="14:14">
      <c r="N26" s="204" t="s">
        <v>221</v>
      </c>
    </row>
    <row r="27" spans="14:14" ht="69.95" customHeight="1">
      <c r="N27" s="204" t="s">
        <v>221</v>
      </c>
    </row>
    <row r="28" spans="14:14" ht="69.95" customHeight="1">
      <c r="N28" s="204" t="s">
        <v>221</v>
      </c>
    </row>
  </sheetData>
  <phoneticPr fontId="0" type="noConversion"/>
  <printOptions horizontalCentered="1"/>
  <pageMargins left="0.75" right="0.75" top="1" bottom="1" header="0.5" footer="0.5"/>
  <pageSetup scale="84"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5"/>
  <dimension ref="A1:K45"/>
  <sheetViews>
    <sheetView topLeftCell="A7" zoomScaleNormal="100" zoomScaleSheetLayoutView="100" workbookViewId="0">
      <pane xSplit="2" ySplit="4" topLeftCell="C20" activePane="bottomRight" state="frozen"/>
      <selection activeCell="K18" sqref="K18"/>
      <selection pane="topRight" activeCell="K18" sqref="K18"/>
      <selection pane="bottomLeft" activeCell="K18" sqref="K18"/>
      <selection pane="bottomRight" activeCell="K18" sqref="K18"/>
    </sheetView>
  </sheetViews>
  <sheetFormatPr defaultRowHeight="15"/>
  <cols>
    <col min="1" max="1" width="1.44140625" customWidth="1"/>
    <col min="2" max="2" width="60.88671875" customWidth="1"/>
    <col min="3" max="3" width="6.21875" customWidth="1"/>
    <col min="5" max="5" width="6.21875" customWidth="1"/>
    <col min="9" max="9" width="7" customWidth="1"/>
    <col min="10" max="10" width="10.21875" customWidth="1"/>
    <col min="11" max="11" width="0.6640625" style="210" customWidth="1"/>
  </cols>
  <sheetData>
    <row r="1" spans="1:11" ht="30">
      <c r="A1" s="150" t="s">
        <v>321</v>
      </c>
      <c r="B1" s="151"/>
      <c r="C1" s="32"/>
      <c r="D1" s="32"/>
      <c r="E1" s="32"/>
      <c r="F1" s="32"/>
      <c r="G1" s="32"/>
      <c r="H1" s="32"/>
      <c r="I1" s="32"/>
      <c r="J1" s="34"/>
      <c r="K1" s="209" t="s">
        <v>221</v>
      </c>
    </row>
    <row r="2" spans="1:11" ht="13.15" customHeight="1">
      <c r="A2" s="35"/>
      <c r="B2" s="32"/>
      <c r="C2" s="32"/>
      <c r="D2" s="32"/>
      <c r="E2" s="32"/>
      <c r="F2" s="32"/>
      <c r="G2" s="32"/>
      <c r="H2" s="32"/>
      <c r="I2" s="32"/>
      <c r="J2" s="34"/>
      <c r="K2" s="209" t="s">
        <v>221</v>
      </c>
    </row>
    <row r="3" spans="1:11" ht="18.75">
      <c r="A3" s="31"/>
      <c r="B3" s="16" t="s">
        <v>285</v>
      </c>
      <c r="C3" s="33"/>
      <c r="D3" s="33"/>
      <c r="E3" s="33"/>
      <c r="F3" s="33"/>
      <c r="G3" s="33"/>
      <c r="H3" s="33"/>
      <c r="I3" s="33"/>
      <c r="J3" s="152"/>
      <c r="K3" s="209" t="s">
        <v>221</v>
      </c>
    </row>
    <row r="4" spans="1:11" ht="16.5">
      <c r="A4" s="66"/>
      <c r="B4" s="18" t="str">
        <f>+'B. Summary of Requirements '!A5</f>
        <v>Bureau of Alcohol, Tobacco, Firearms and Explosives</v>
      </c>
      <c r="C4" s="33"/>
      <c r="D4" s="33"/>
      <c r="E4" s="33"/>
      <c r="F4" s="33"/>
      <c r="G4" s="33"/>
      <c r="H4" s="33"/>
      <c r="I4" s="33"/>
      <c r="J4" s="152"/>
      <c r="K4" s="209" t="s">
        <v>221</v>
      </c>
    </row>
    <row r="5" spans="1:11" ht="16.5">
      <c r="A5" s="31"/>
      <c r="B5" s="18" t="str">
        <f>+'B. Summary of Requirements '!A6</f>
        <v>Salaries and Expenses, Construction</v>
      </c>
      <c r="C5" s="33"/>
      <c r="D5" s="33"/>
      <c r="E5" s="33"/>
      <c r="F5" s="33"/>
      <c r="G5" s="33"/>
      <c r="H5" s="33"/>
      <c r="I5" s="33"/>
      <c r="J5" s="152"/>
      <c r="K5" s="209" t="s">
        <v>221</v>
      </c>
    </row>
    <row r="6" spans="1:11" ht="15.75">
      <c r="A6" s="31"/>
      <c r="B6" s="60" t="s">
        <v>187</v>
      </c>
      <c r="C6" s="33"/>
      <c r="D6" s="33"/>
      <c r="E6" s="33"/>
      <c r="F6" s="33"/>
      <c r="G6" s="33"/>
      <c r="H6" s="33"/>
      <c r="I6" s="33"/>
      <c r="J6" s="152"/>
      <c r="K6" s="209" t="s">
        <v>221</v>
      </c>
    </row>
    <row r="7" spans="1:11" ht="15.75">
      <c r="A7" s="31"/>
      <c r="B7" s="33"/>
      <c r="C7" s="153"/>
      <c r="D7" s="152"/>
      <c r="E7" s="153"/>
      <c r="F7" s="152"/>
      <c r="G7" s="152"/>
      <c r="H7" s="152"/>
      <c r="I7" s="33"/>
      <c r="J7" s="154"/>
      <c r="K7" s="209" t="s">
        <v>221</v>
      </c>
    </row>
    <row r="8" spans="1:11" ht="15.75" customHeight="1">
      <c r="A8" s="31"/>
      <c r="B8" s="740" t="s">
        <v>186</v>
      </c>
      <c r="C8" s="736" t="s">
        <v>248</v>
      </c>
      <c r="D8" s="743"/>
      <c r="E8" s="736" t="s">
        <v>249</v>
      </c>
      <c r="F8" s="743"/>
      <c r="G8" s="743"/>
      <c r="H8" s="743"/>
      <c r="I8" s="736" t="s">
        <v>136</v>
      </c>
      <c r="J8" s="737"/>
      <c r="K8" s="209" t="s">
        <v>221</v>
      </c>
    </row>
    <row r="9" spans="1:11" ht="27" customHeight="1">
      <c r="A9" s="31"/>
      <c r="B9" s="741"/>
      <c r="C9" s="745" t="s">
        <v>245</v>
      </c>
      <c r="D9" s="746"/>
      <c r="E9" s="745" t="s">
        <v>246</v>
      </c>
      <c r="F9" s="746"/>
      <c r="G9" s="744" t="s">
        <v>247</v>
      </c>
      <c r="H9" s="744"/>
      <c r="I9" s="738"/>
      <c r="J9" s="739"/>
      <c r="K9" s="209" t="s">
        <v>221</v>
      </c>
    </row>
    <row r="10" spans="1:11" ht="16.5" thickBot="1">
      <c r="A10" s="31"/>
      <c r="B10" s="742"/>
      <c r="C10" s="125" t="s">
        <v>210</v>
      </c>
      <c r="D10" s="126" t="s">
        <v>185</v>
      </c>
      <c r="E10" s="125" t="s">
        <v>210</v>
      </c>
      <c r="F10" s="126" t="s">
        <v>185</v>
      </c>
      <c r="G10" s="155" t="s">
        <v>210</v>
      </c>
      <c r="H10" s="126" t="s">
        <v>185</v>
      </c>
      <c r="I10" s="125" t="s">
        <v>210</v>
      </c>
      <c r="J10" s="160" t="s">
        <v>185</v>
      </c>
      <c r="K10" s="209" t="s">
        <v>221</v>
      </c>
    </row>
    <row r="11" spans="1:11" ht="15.75">
      <c r="A11" s="31"/>
      <c r="B11" s="122" t="s">
        <v>75</v>
      </c>
      <c r="C11" s="297"/>
      <c r="D11" s="298"/>
      <c r="E11" s="297"/>
      <c r="F11" s="298"/>
      <c r="G11" s="299"/>
      <c r="H11" s="300"/>
      <c r="I11" s="302">
        <f>SUM(G11,E11,C11)</f>
        <v>0</v>
      </c>
      <c r="J11" s="303">
        <f>SUM(H11,F11,D11)</f>
        <v>0</v>
      </c>
      <c r="K11" s="209" t="s">
        <v>221</v>
      </c>
    </row>
    <row r="12" spans="1:11" ht="15.75">
      <c r="A12" s="31"/>
      <c r="B12" s="122" t="s">
        <v>76</v>
      </c>
      <c r="C12" s="297"/>
      <c r="D12" s="298"/>
      <c r="E12" s="297"/>
      <c r="F12" s="298"/>
      <c r="G12" s="299"/>
      <c r="H12" s="300"/>
      <c r="I12" s="302">
        <f t="shared" ref="I12:I21" si="0">SUM(G12,E12,C12)</f>
        <v>0</v>
      </c>
      <c r="J12" s="303">
        <f t="shared" ref="J12:J21" si="1">SUM(H12,F12,D12)</f>
        <v>0</v>
      </c>
      <c r="K12" s="209" t="s">
        <v>221</v>
      </c>
    </row>
    <row r="13" spans="1:11" ht="15.75">
      <c r="A13" s="31"/>
      <c r="B13" s="122" t="s">
        <v>77</v>
      </c>
      <c r="C13" s="297"/>
      <c r="D13" s="298"/>
      <c r="E13" s="297"/>
      <c r="F13" s="298"/>
      <c r="G13" s="299"/>
      <c r="H13" s="300"/>
      <c r="I13" s="302">
        <f t="shared" si="0"/>
        <v>0</v>
      </c>
      <c r="J13" s="303">
        <f t="shared" si="1"/>
        <v>0</v>
      </c>
      <c r="K13" s="209" t="s">
        <v>221</v>
      </c>
    </row>
    <row r="14" spans="1:11" ht="15.75">
      <c r="A14" s="31"/>
      <c r="B14" s="122" t="s">
        <v>78</v>
      </c>
      <c r="C14" s="297"/>
      <c r="D14" s="298"/>
      <c r="E14" s="297"/>
      <c r="F14" s="298"/>
      <c r="G14" s="299"/>
      <c r="H14" s="300"/>
      <c r="I14" s="302">
        <f t="shared" si="0"/>
        <v>0</v>
      </c>
      <c r="J14" s="303">
        <f t="shared" si="1"/>
        <v>0</v>
      </c>
      <c r="K14" s="209" t="s">
        <v>221</v>
      </c>
    </row>
    <row r="15" spans="1:11" ht="15.75">
      <c r="A15" s="31"/>
      <c r="B15" s="122" t="s">
        <v>79</v>
      </c>
      <c r="C15" s="297"/>
      <c r="D15" s="298"/>
      <c r="E15" s="297"/>
      <c r="F15" s="298"/>
      <c r="G15" s="299"/>
      <c r="H15" s="300"/>
      <c r="I15" s="302">
        <f t="shared" si="0"/>
        <v>0</v>
      </c>
      <c r="J15" s="303">
        <f t="shared" si="1"/>
        <v>0</v>
      </c>
      <c r="K15" s="209" t="s">
        <v>221</v>
      </c>
    </row>
    <row r="16" spans="1:11" ht="15.75">
      <c r="A16" s="31"/>
      <c r="B16" s="122" t="s">
        <v>80</v>
      </c>
      <c r="C16" s="297"/>
      <c r="D16" s="298"/>
      <c r="E16" s="297"/>
      <c r="F16" s="298"/>
      <c r="G16" s="299"/>
      <c r="H16" s="300"/>
      <c r="I16" s="302">
        <f t="shared" si="0"/>
        <v>0</v>
      </c>
      <c r="J16" s="303">
        <f t="shared" si="1"/>
        <v>0</v>
      </c>
      <c r="K16" s="209" t="s">
        <v>221</v>
      </c>
    </row>
    <row r="17" spans="1:11" ht="15.75">
      <c r="A17" s="31"/>
      <c r="B17" s="122" t="s">
        <v>81</v>
      </c>
      <c r="C17" s="297"/>
      <c r="D17" s="298"/>
      <c r="E17" s="297"/>
      <c r="F17" s="298"/>
      <c r="G17" s="299"/>
      <c r="H17" s="300"/>
      <c r="I17" s="302">
        <f t="shared" si="0"/>
        <v>0</v>
      </c>
      <c r="J17" s="303">
        <f t="shared" si="1"/>
        <v>0</v>
      </c>
      <c r="K17" s="209" t="s">
        <v>221</v>
      </c>
    </row>
    <row r="18" spans="1:11" ht="15.75">
      <c r="A18" s="31"/>
      <c r="B18" s="122" t="s">
        <v>82</v>
      </c>
      <c r="C18" s="297">
        <v>92</v>
      </c>
      <c r="D18" s="298">
        <v>5466</v>
      </c>
      <c r="E18" s="297"/>
      <c r="F18" s="298"/>
      <c r="G18" s="299"/>
      <c r="H18" s="300"/>
      <c r="I18" s="302">
        <f t="shared" si="0"/>
        <v>92</v>
      </c>
      <c r="J18" s="303">
        <f t="shared" si="1"/>
        <v>5466</v>
      </c>
      <c r="K18" s="209" t="s">
        <v>221</v>
      </c>
    </row>
    <row r="19" spans="1:11" ht="15.75">
      <c r="A19" s="31"/>
      <c r="B19" s="122" t="s">
        <v>83</v>
      </c>
      <c r="C19" s="297"/>
      <c r="D19" s="298"/>
      <c r="E19" s="297"/>
      <c r="F19" s="298"/>
      <c r="G19" s="299"/>
      <c r="H19" s="300"/>
      <c r="I19" s="302">
        <f t="shared" si="0"/>
        <v>0</v>
      </c>
      <c r="J19" s="303">
        <f t="shared" si="1"/>
        <v>0</v>
      </c>
      <c r="K19" s="209" t="s">
        <v>221</v>
      </c>
    </row>
    <row r="20" spans="1:11" ht="15.75">
      <c r="A20" s="31"/>
      <c r="B20" s="122" t="s">
        <v>84</v>
      </c>
      <c r="C20" s="297"/>
      <c r="D20" s="298"/>
      <c r="E20" s="297"/>
      <c r="F20" s="298"/>
      <c r="G20" s="299"/>
      <c r="H20" s="300"/>
      <c r="I20" s="302">
        <f t="shared" si="0"/>
        <v>0</v>
      </c>
      <c r="J20" s="303">
        <f t="shared" si="1"/>
        <v>0</v>
      </c>
      <c r="K20" s="209" t="s">
        <v>221</v>
      </c>
    </row>
    <row r="21" spans="1:11" ht="15.75">
      <c r="A21" s="31"/>
      <c r="B21" s="124" t="s">
        <v>85</v>
      </c>
      <c r="C21" s="305"/>
      <c r="D21" s="306"/>
      <c r="E21" s="305"/>
      <c r="F21" s="306"/>
      <c r="G21" s="299"/>
      <c r="H21" s="300"/>
      <c r="I21" s="302">
        <f t="shared" si="0"/>
        <v>0</v>
      </c>
      <c r="J21" s="303">
        <f t="shared" si="1"/>
        <v>0</v>
      </c>
      <c r="K21" s="209" t="s">
        <v>221</v>
      </c>
    </row>
    <row r="22" spans="1:11" ht="15.75">
      <c r="A22" s="31"/>
      <c r="B22" s="67"/>
      <c r="C22" s="307"/>
      <c r="D22" s="308"/>
      <c r="E22" s="307"/>
      <c r="F22" s="308"/>
      <c r="G22" s="309"/>
      <c r="H22" s="308"/>
      <c r="I22" s="307"/>
      <c r="J22" s="310"/>
      <c r="K22" s="209" t="s">
        <v>221</v>
      </c>
    </row>
    <row r="23" spans="1:11" ht="15.75">
      <c r="A23" s="31"/>
      <c r="B23" s="122" t="s">
        <v>286</v>
      </c>
      <c r="C23" s="297">
        <f>SUM(C11:C21)</f>
        <v>92</v>
      </c>
      <c r="D23" s="298">
        <f t="shared" ref="D23:J23" si="2">SUM(D11:D21)</f>
        <v>5466</v>
      </c>
      <c r="E23" s="297">
        <f t="shared" si="2"/>
        <v>0</v>
      </c>
      <c r="F23" s="298">
        <f t="shared" si="2"/>
        <v>0</v>
      </c>
      <c r="G23" s="297">
        <f t="shared" si="2"/>
        <v>0</v>
      </c>
      <c r="H23" s="298">
        <f t="shared" si="2"/>
        <v>0</v>
      </c>
      <c r="I23" s="297">
        <f t="shared" si="2"/>
        <v>92</v>
      </c>
      <c r="J23" s="301">
        <f t="shared" si="2"/>
        <v>5466</v>
      </c>
      <c r="K23" s="209" t="s">
        <v>221</v>
      </c>
    </row>
    <row r="24" spans="1:11" ht="15.75">
      <c r="A24" s="31"/>
      <c r="B24" s="123" t="s">
        <v>287</v>
      </c>
      <c r="C24" s="297">
        <f t="shared" ref="C24:H24" si="3">+C23/-2</f>
        <v>-46</v>
      </c>
      <c r="D24" s="298">
        <f t="shared" si="3"/>
        <v>-2733</v>
      </c>
      <c r="E24" s="297">
        <f t="shared" si="3"/>
        <v>0</v>
      </c>
      <c r="F24" s="298">
        <f t="shared" si="3"/>
        <v>0</v>
      </c>
      <c r="G24" s="297">
        <f t="shared" si="3"/>
        <v>0</v>
      </c>
      <c r="H24" s="298">
        <f t="shared" si="3"/>
        <v>0</v>
      </c>
      <c r="I24" s="302">
        <f>SUM(G24,E24,C24)</f>
        <v>-46</v>
      </c>
      <c r="J24" s="303">
        <f>SUM(H24,F24,D24)</f>
        <v>-2733</v>
      </c>
      <c r="K24" s="209" t="s">
        <v>221</v>
      </c>
    </row>
    <row r="25" spans="1:11" ht="15.75">
      <c r="A25" s="31"/>
      <c r="B25" s="124" t="s">
        <v>288</v>
      </c>
      <c r="C25" s="311"/>
      <c r="D25" s="306"/>
      <c r="E25" s="311"/>
      <c r="F25" s="306"/>
      <c r="G25" s="311"/>
      <c r="H25" s="306"/>
      <c r="I25" s="459">
        <f>SUM(G25,E25,C25)</f>
        <v>0</v>
      </c>
      <c r="J25" s="303">
        <f>SUM(H25,F25,D25)</f>
        <v>0</v>
      </c>
      <c r="K25" s="209" t="s">
        <v>221</v>
      </c>
    </row>
    <row r="26" spans="1:11" ht="15.75">
      <c r="A26" s="31"/>
      <c r="B26" s="67"/>
      <c r="C26" s="455"/>
      <c r="D26" s="308"/>
      <c r="E26" s="312"/>
      <c r="F26" s="308"/>
      <c r="G26" s="312"/>
      <c r="H26" s="308"/>
      <c r="I26" s="312"/>
      <c r="J26" s="313"/>
      <c r="K26" s="209" t="s">
        <v>221</v>
      </c>
    </row>
    <row r="27" spans="1:11" ht="15.75">
      <c r="A27" s="31"/>
      <c r="B27" s="182"/>
      <c r="C27" s="456"/>
      <c r="D27" s="314"/>
      <c r="E27" s="312"/>
      <c r="F27" s="314"/>
      <c r="G27" s="312"/>
      <c r="H27" s="314"/>
      <c r="I27" s="312"/>
      <c r="J27" s="315"/>
      <c r="K27" s="209" t="s">
        <v>221</v>
      </c>
    </row>
    <row r="28" spans="1:11" ht="15.75">
      <c r="A28" s="31"/>
      <c r="B28" s="156" t="s">
        <v>289</v>
      </c>
      <c r="C28" s="316">
        <f>SUM(C23:C25)</f>
        <v>46</v>
      </c>
      <c r="D28" s="317">
        <f t="shared" ref="D28:J28" si="4">SUM(D23:D25)</f>
        <v>2733</v>
      </c>
      <c r="E28" s="316">
        <f t="shared" si="4"/>
        <v>0</v>
      </c>
      <c r="F28" s="317">
        <f t="shared" si="4"/>
        <v>0</v>
      </c>
      <c r="G28" s="316">
        <f t="shared" si="4"/>
        <v>0</v>
      </c>
      <c r="H28" s="317">
        <f t="shared" si="4"/>
        <v>0</v>
      </c>
      <c r="I28" s="316">
        <f t="shared" si="4"/>
        <v>46</v>
      </c>
      <c r="J28" s="318">
        <f t="shared" si="4"/>
        <v>2733</v>
      </c>
      <c r="K28" s="209" t="s">
        <v>221</v>
      </c>
    </row>
    <row r="29" spans="1:11" ht="15.75">
      <c r="A29" s="31"/>
      <c r="B29" s="67"/>
      <c r="C29" s="305"/>
      <c r="D29" s="319"/>
      <c r="E29" s="305"/>
      <c r="F29" s="314"/>
      <c r="G29" s="320"/>
      <c r="H29" s="314"/>
      <c r="I29" s="457"/>
      <c r="J29" s="458"/>
      <c r="K29" s="209" t="s">
        <v>221</v>
      </c>
    </row>
    <row r="30" spans="1:11" ht="15.75">
      <c r="A30" s="31"/>
      <c r="B30" s="122" t="s">
        <v>86</v>
      </c>
      <c r="C30" s="297"/>
      <c r="D30" s="321">
        <v>1969</v>
      </c>
      <c r="E30" s="297"/>
      <c r="F30" s="298"/>
      <c r="G30" s="299"/>
      <c r="H30" s="300"/>
      <c r="I30" s="297">
        <f t="shared" ref="I30:I44" si="5">SUM(G30,E30,C30)</f>
        <v>0</v>
      </c>
      <c r="J30" s="304">
        <f t="shared" ref="J30:J44" si="6">SUM(H30,F30,D30)</f>
        <v>1969</v>
      </c>
      <c r="K30" s="209" t="s">
        <v>221</v>
      </c>
    </row>
    <row r="31" spans="1:11" ht="15.75">
      <c r="A31" s="31"/>
      <c r="B31" s="122" t="s">
        <v>91</v>
      </c>
      <c r="C31" s="297"/>
      <c r="D31" s="298">
        <v>309</v>
      </c>
      <c r="E31" s="297"/>
      <c r="F31" s="298">
        <v>725</v>
      </c>
      <c r="G31" s="299"/>
      <c r="H31" s="300"/>
      <c r="I31" s="302">
        <f t="shared" si="5"/>
        <v>0</v>
      </c>
      <c r="J31" s="303">
        <f t="shared" si="6"/>
        <v>1034</v>
      </c>
      <c r="K31" s="209" t="s">
        <v>221</v>
      </c>
    </row>
    <row r="32" spans="1:11" ht="15.75">
      <c r="A32" s="31"/>
      <c r="B32" s="122" t="s">
        <v>87</v>
      </c>
      <c r="C32" s="297"/>
      <c r="D32" s="298">
        <v>12</v>
      </c>
      <c r="E32" s="297"/>
      <c r="F32" s="298"/>
      <c r="G32" s="299"/>
      <c r="H32" s="300"/>
      <c r="I32" s="302">
        <f t="shared" si="5"/>
        <v>0</v>
      </c>
      <c r="J32" s="303">
        <f t="shared" si="6"/>
        <v>12</v>
      </c>
      <c r="K32" s="209" t="s">
        <v>221</v>
      </c>
    </row>
    <row r="33" spans="1:11" ht="15.75">
      <c r="A33" s="31"/>
      <c r="B33" s="122" t="s">
        <v>92</v>
      </c>
      <c r="C33" s="297"/>
      <c r="D33" s="298"/>
      <c r="E33" s="297"/>
      <c r="F33" s="298"/>
      <c r="G33" s="299"/>
      <c r="H33" s="300"/>
      <c r="I33" s="302">
        <f t="shared" si="5"/>
        <v>0</v>
      </c>
      <c r="J33" s="303">
        <f t="shared" si="6"/>
        <v>0</v>
      </c>
      <c r="K33" s="209" t="s">
        <v>221</v>
      </c>
    </row>
    <row r="34" spans="1:11" ht="15.75">
      <c r="A34" s="31"/>
      <c r="B34" s="122" t="s">
        <v>93</v>
      </c>
      <c r="C34" s="297"/>
      <c r="D34" s="298">
        <v>665</v>
      </c>
      <c r="E34" s="297"/>
      <c r="F34" s="298"/>
      <c r="G34" s="299"/>
      <c r="H34" s="300"/>
      <c r="I34" s="302">
        <f t="shared" si="5"/>
        <v>0</v>
      </c>
      <c r="J34" s="303">
        <f t="shared" si="6"/>
        <v>665</v>
      </c>
      <c r="K34" s="209" t="s">
        <v>221</v>
      </c>
    </row>
    <row r="35" spans="1:11" ht="15.75">
      <c r="A35" s="31"/>
      <c r="B35" s="122" t="s">
        <v>88</v>
      </c>
      <c r="C35" s="297"/>
      <c r="D35" s="298">
        <v>19</v>
      </c>
      <c r="E35" s="297"/>
      <c r="F35" s="298"/>
      <c r="G35" s="299"/>
      <c r="H35" s="300"/>
      <c r="I35" s="302">
        <f t="shared" si="5"/>
        <v>0</v>
      </c>
      <c r="J35" s="303">
        <f t="shared" si="6"/>
        <v>19</v>
      </c>
      <c r="K35" s="209" t="s">
        <v>221</v>
      </c>
    </row>
    <row r="36" spans="1:11" ht="15.75">
      <c r="A36" s="31"/>
      <c r="B36" s="122" t="s">
        <v>94</v>
      </c>
      <c r="C36" s="297"/>
      <c r="D36" s="298">
        <v>868</v>
      </c>
      <c r="E36" s="297"/>
      <c r="F36" s="298">
        <v>1127</v>
      </c>
      <c r="G36" s="299"/>
      <c r="H36" s="300"/>
      <c r="I36" s="302">
        <f t="shared" si="5"/>
        <v>0</v>
      </c>
      <c r="J36" s="303">
        <f t="shared" si="6"/>
        <v>1995</v>
      </c>
      <c r="K36" s="209" t="s">
        <v>221</v>
      </c>
    </row>
    <row r="37" spans="1:11" ht="15.75">
      <c r="A37" s="31"/>
      <c r="B37" s="122" t="s">
        <v>95</v>
      </c>
      <c r="C37" s="297"/>
      <c r="D37" s="298">
        <f>2966-1</f>
        <v>2965</v>
      </c>
      <c r="E37" s="297"/>
      <c r="F37" s="298">
        <v>3773</v>
      </c>
      <c r="G37" s="299"/>
      <c r="H37" s="300"/>
      <c r="I37" s="302">
        <f t="shared" si="5"/>
        <v>0</v>
      </c>
      <c r="J37" s="303">
        <f t="shared" si="6"/>
        <v>6738</v>
      </c>
      <c r="K37" s="209" t="s">
        <v>221</v>
      </c>
    </row>
    <row r="38" spans="1:11" ht="15.75">
      <c r="A38" s="31"/>
      <c r="B38" s="122" t="s">
        <v>90</v>
      </c>
      <c r="C38" s="297"/>
      <c r="D38" s="298">
        <v>690</v>
      </c>
      <c r="E38" s="297"/>
      <c r="F38" s="298"/>
      <c r="G38" s="299"/>
      <c r="H38" s="300"/>
      <c r="I38" s="302">
        <f t="shared" si="5"/>
        <v>0</v>
      </c>
      <c r="J38" s="303">
        <f t="shared" si="6"/>
        <v>690</v>
      </c>
      <c r="K38" s="209" t="s">
        <v>221</v>
      </c>
    </row>
    <row r="39" spans="1:11" ht="15.75">
      <c r="A39" s="31"/>
      <c r="B39" s="122" t="s">
        <v>208</v>
      </c>
      <c r="C39" s="297"/>
      <c r="D39" s="298">
        <v>1754</v>
      </c>
      <c r="E39" s="297"/>
      <c r="F39" s="298"/>
      <c r="G39" s="299"/>
      <c r="H39" s="300"/>
      <c r="I39" s="302"/>
      <c r="J39" s="303">
        <f t="shared" si="6"/>
        <v>1754</v>
      </c>
      <c r="K39" s="209"/>
    </row>
    <row r="40" spans="1:11" ht="15.75">
      <c r="A40" s="31"/>
      <c r="B40" s="122" t="s">
        <v>96</v>
      </c>
      <c r="C40" s="297"/>
      <c r="D40" s="298"/>
      <c r="E40" s="297"/>
      <c r="F40" s="298"/>
      <c r="G40" s="299"/>
      <c r="H40" s="300"/>
      <c r="I40" s="302">
        <f t="shared" si="5"/>
        <v>0</v>
      </c>
      <c r="J40" s="303">
        <f t="shared" si="6"/>
        <v>0</v>
      </c>
      <c r="K40" s="209" t="s">
        <v>221</v>
      </c>
    </row>
    <row r="41" spans="1:11" ht="15.75">
      <c r="A41" s="31"/>
      <c r="B41" s="122" t="s">
        <v>98</v>
      </c>
      <c r="C41" s="297"/>
      <c r="D41" s="298">
        <v>25</v>
      </c>
      <c r="E41" s="297"/>
      <c r="F41" s="298"/>
      <c r="G41" s="299"/>
      <c r="H41" s="300"/>
      <c r="I41" s="302">
        <f t="shared" si="5"/>
        <v>0</v>
      </c>
      <c r="J41" s="303">
        <f t="shared" si="6"/>
        <v>25</v>
      </c>
      <c r="K41" s="209" t="s">
        <v>221</v>
      </c>
    </row>
    <row r="42" spans="1:11" ht="15.75">
      <c r="A42" s="31"/>
      <c r="B42" s="122" t="s">
        <v>97</v>
      </c>
      <c r="C42" s="297"/>
      <c r="D42" s="298">
        <v>549</v>
      </c>
      <c r="E42" s="297"/>
      <c r="F42" s="298"/>
      <c r="G42" s="299"/>
      <c r="H42" s="300"/>
      <c r="I42" s="302">
        <f t="shared" si="5"/>
        <v>0</v>
      </c>
      <c r="J42" s="303">
        <f t="shared" si="6"/>
        <v>549</v>
      </c>
      <c r="K42" s="209" t="s">
        <v>221</v>
      </c>
    </row>
    <row r="43" spans="1:11" ht="15.75">
      <c r="A43" s="31"/>
      <c r="B43" s="460" t="s">
        <v>89</v>
      </c>
      <c r="C43" s="302"/>
      <c r="D43" s="461">
        <v>5431</v>
      </c>
      <c r="E43" s="302"/>
      <c r="F43" s="461">
        <v>13375</v>
      </c>
      <c r="G43" s="462"/>
      <c r="H43" s="463"/>
      <c r="I43" s="302">
        <f t="shared" si="5"/>
        <v>0</v>
      </c>
      <c r="J43" s="303">
        <f t="shared" si="6"/>
        <v>18806</v>
      </c>
      <c r="K43" s="209" t="s">
        <v>221</v>
      </c>
    </row>
    <row r="44" spans="1:11" ht="15.75">
      <c r="A44" s="31"/>
      <c r="B44" s="124" t="s">
        <v>121</v>
      </c>
      <c r="C44" s="305"/>
      <c r="D44" s="314">
        <v>0</v>
      </c>
      <c r="E44" s="305"/>
      <c r="F44" s="314"/>
      <c r="G44" s="312"/>
      <c r="H44" s="422">
        <v>6000</v>
      </c>
      <c r="I44" s="302">
        <f t="shared" si="5"/>
        <v>0</v>
      </c>
      <c r="J44" s="303">
        <f t="shared" si="6"/>
        <v>6000</v>
      </c>
      <c r="K44" s="209" t="s">
        <v>221</v>
      </c>
    </row>
    <row r="45" spans="1:11" ht="16.5" thickBot="1">
      <c r="A45" s="31"/>
      <c r="B45" s="159" t="s">
        <v>280</v>
      </c>
      <c r="C45" s="423">
        <f t="shared" ref="C45:H45" si="7">SUM(C28:C44)</f>
        <v>46</v>
      </c>
      <c r="D45" s="424">
        <f t="shared" si="7"/>
        <v>17989</v>
      </c>
      <c r="E45" s="423">
        <f t="shared" si="7"/>
        <v>0</v>
      </c>
      <c r="F45" s="424">
        <f t="shared" si="7"/>
        <v>19000</v>
      </c>
      <c r="G45" s="425">
        <f t="shared" si="7"/>
        <v>0</v>
      </c>
      <c r="H45" s="424">
        <f t="shared" si="7"/>
        <v>6000</v>
      </c>
      <c r="I45" s="426">
        <f>SUM(I28:I44)</f>
        <v>46</v>
      </c>
      <c r="J45" s="427">
        <f>SUM(J28:J44)</f>
        <v>42989</v>
      </c>
      <c r="K45" s="209" t="s">
        <v>315</v>
      </c>
    </row>
  </sheetData>
  <mergeCells count="7">
    <mergeCell ref="I8:J9"/>
    <mergeCell ref="B8:B10"/>
    <mergeCell ref="C8:D8"/>
    <mergeCell ref="E8:H8"/>
    <mergeCell ref="G9:H9"/>
    <mergeCell ref="E9:F9"/>
    <mergeCell ref="C9:D9"/>
  </mergeCells>
  <phoneticPr fontId="0" type="noConversion"/>
  <printOptions horizontalCentered="1"/>
  <pageMargins left="0.75" right="0.75" top="0.5" bottom="0.75" header="0.5" footer="0.5"/>
  <pageSetup scale="70" fitToHeight="0" orientation="landscape" r:id="rId1"/>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K37"/>
  <sheetViews>
    <sheetView showGridLines="0" showOutlineSymbols="0" topLeftCell="C8" zoomScale="77" zoomScaleNormal="77" zoomScaleSheetLayoutView="100" workbookViewId="0">
      <selection activeCell="K18" sqref="K18"/>
    </sheetView>
  </sheetViews>
  <sheetFormatPr defaultColWidth="9.6640625" defaultRowHeight="15.75"/>
  <cols>
    <col min="1" max="1" width="3.88671875" style="10" hidden="1" customWidth="1"/>
    <col min="2" max="2" width="57" style="10" customWidth="1"/>
    <col min="3" max="3" width="8.33203125" style="10" customWidth="1"/>
    <col min="4" max="4" width="9.77734375" style="10" customWidth="1"/>
    <col min="5" max="5" width="8.77734375" style="10" customWidth="1"/>
    <col min="6" max="6" width="9.77734375" style="10" customWidth="1"/>
    <col min="7" max="7" width="9.21875" style="10" customWidth="1"/>
    <col min="8" max="8" width="9.77734375" style="10" customWidth="1"/>
    <col min="9" max="9" width="7.77734375" style="10" customWidth="1"/>
    <col min="10" max="10" width="11.77734375" style="10" bestFit="1" customWidth="1"/>
    <col min="11" max="11" width="1.21875" style="208" customWidth="1"/>
    <col min="12" max="16384" width="9.6640625" style="10"/>
  </cols>
  <sheetData>
    <row r="1" spans="1:11" ht="20.25">
      <c r="A1" s="35" t="s">
        <v>142</v>
      </c>
      <c r="B1" s="749" t="s">
        <v>148</v>
      </c>
      <c r="C1" s="698"/>
      <c r="D1" s="698"/>
      <c r="E1" s="698"/>
      <c r="F1" s="698"/>
      <c r="G1" s="698"/>
      <c r="H1" s="698"/>
      <c r="I1" s="698"/>
      <c r="J1" s="698"/>
      <c r="K1" s="207" t="s">
        <v>221</v>
      </c>
    </row>
    <row r="2" spans="1:11" ht="20.25">
      <c r="A2" s="35"/>
      <c r="B2" s="120"/>
      <c r="C2" s="25"/>
      <c r="D2" s="25"/>
      <c r="E2" s="25"/>
      <c r="F2" s="25"/>
      <c r="G2" s="25"/>
      <c r="H2" s="25"/>
      <c r="I2" s="25"/>
      <c r="J2" s="25"/>
      <c r="K2" s="207" t="s">
        <v>221</v>
      </c>
    </row>
    <row r="3" spans="1:11" ht="20.25">
      <c r="A3" s="35"/>
      <c r="B3" s="25"/>
      <c r="C3" s="25"/>
      <c r="D3" s="25"/>
      <c r="E3" s="25"/>
      <c r="F3" s="25"/>
      <c r="G3" s="25"/>
      <c r="H3" s="25"/>
      <c r="I3" s="25"/>
      <c r="J3" s="25"/>
      <c r="K3" s="207" t="s">
        <v>221</v>
      </c>
    </row>
    <row r="4" spans="1:11" ht="20.25">
      <c r="A4" s="35"/>
      <c r="B4" s="748" t="s">
        <v>218</v>
      </c>
      <c r="C4" s="491"/>
      <c r="D4" s="491"/>
      <c r="E4" s="491"/>
      <c r="F4" s="491"/>
      <c r="G4" s="491"/>
      <c r="H4" s="491"/>
      <c r="I4" s="491"/>
      <c r="J4" s="491"/>
      <c r="K4" s="207" t="s">
        <v>221</v>
      </c>
    </row>
    <row r="5" spans="1:11" ht="18.75">
      <c r="A5" s="11" t="s">
        <v>218</v>
      </c>
      <c r="B5" s="747" t="str">
        <f>+'B. Summary of Requirements '!A5</f>
        <v>Bureau of Alcohol, Tobacco, Firearms and Explosives</v>
      </c>
      <c r="C5" s="493"/>
      <c r="D5" s="493"/>
      <c r="E5" s="493"/>
      <c r="F5" s="493"/>
      <c r="G5" s="493"/>
      <c r="H5" s="493"/>
      <c r="I5" s="493"/>
      <c r="J5" s="493"/>
      <c r="K5" s="207" t="s">
        <v>221</v>
      </c>
    </row>
    <row r="6" spans="1:11" ht="18.75">
      <c r="A6" s="13" t="e">
        <f>+#REF!</f>
        <v>#REF!</v>
      </c>
      <c r="B6" s="747" t="str">
        <f>+'B. Summary of Requirements '!A6</f>
        <v>Salaries and Expenses, Construction</v>
      </c>
      <c r="C6" s="491"/>
      <c r="D6" s="491"/>
      <c r="E6" s="491"/>
      <c r="F6" s="491"/>
      <c r="G6" s="491"/>
      <c r="H6" s="491"/>
      <c r="I6" s="491"/>
      <c r="J6" s="491"/>
      <c r="K6" s="207" t="s">
        <v>221</v>
      </c>
    </row>
    <row r="7" spans="1:11">
      <c r="A7" s="14"/>
      <c r="B7" s="26"/>
      <c r="C7" s="26"/>
      <c r="D7" s="26"/>
      <c r="E7" s="26"/>
      <c r="F7" s="26"/>
      <c r="G7" s="26"/>
      <c r="H7" s="26"/>
      <c r="I7" s="26"/>
      <c r="J7" s="26"/>
      <c r="K7" s="207" t="s">
        <v>221</v>
      </c>
    </row>
    <row r="8" spans="1:11" ht="16.5" thickBot="1">
      <c r="A8" s="25"/>
      <c r="B8" s="25" t="s">
        <v>211</v>
      </c>
      <c r="C8" s="25"/>
      <c r="D8" s="25"/>
      <c r="E8" s="25"/>
      <c r="F8" s="25"/>
      <c r="G8" s="25"/>
      <c r="H8" s="25"/>
      <c r="I8" s="25"/>
      <c r="J8" s="25"/>
      <c r="K8" s="207" t="s">
        <v>221</v>
      </c>
    </row>
    <row r="9" spans="1:11">
      <c r="A9" s="113"/>
      <c r="B9" s="750" t="s">
        <v>50</v>
      </c>
      <c r="C9" s="754" t="s">
        <v>281</v>
      </c>
      <c r="D9" s="755"/>
      <c r="E9" s="754" t="s">
        <v>259</v>
      </c>
      <c r="F9" s="758"/>
      <c r="G9" s="754" t="s">
        <v>257</v>
      </c>
      <c r="H9" s="758"/>
      <c r="I9" s="754" t="s">
        <v>39</v>
      </c>
      <c r="J9" s="758"/>
      <c r="K9" s="207" t="s">
        <v>221</v>
      </c>
    </row>
    <row r="10" spans="1:11">
      <c r="A10" s="111"/>
      <c r="B10" s="602"/>
      <c r="C10" s="756"/>
      <c r="D10" s="757"/>
      <c r="E10" s="759"/>
      <c r="F10" s="760"/>
      <c r="G10" s="759"/>
      <c r="H10" s="760"/>
      <c r="I10" s="759"/>
      <c r="J10" s="760"/>
      <c r="K10" s="207" t="s">
        <v>221</v>
      </c>
    </row>
    <row r="11" spans="1:11" ht="16.5" thickBot="1">
      <c r="A11" s="114"/>
      <c r="B11" s="751"/>
      <c r="C11" s="116" t="s">
        <v>210</v>
      </c>
      <c r="D11" s="115" t="s">
        <v>212</v>
      </c>
      <c r="E11" s="116" t="s">
        <v>210</v>
      </c>
      <c r="F11" s="115" t="s">
        <v>212</v>
      </c>
      <c r="G11" s="116" t="s">
        <v>210</v>
      </c>
      <c r="H11" s="115" t="s">
        <v>212</v>
      </c>
      <c r="I11" s="116" t="s">
        <v>210</v>
      </c>
      <c r="J11" s="117" t="s">
        <v>212</v>
      </c>
      <c r="K11" s="207" t="s">
        <v>221</v>
      </c>
    </row>
    <row r="12" spans="1:11" hidden="1">
      <c r="A12" s="111"/>
      <c r="B12" s="118" t="s">
        <v>51</v>
      </c>
      <c r="C12" s="111"/>
      <c r="D12" s="64"/>
      <c r="E12" s="111"/>
      <c r="F12" s="64"/>
      <c r="G12" s="111"/>
      <c r="H12" s="64"/>
      <c r="I12" s="111">
        <f t="shared" ref="I12:I32" si="0">G12-E12</f>
        <v>0</v>
      </c>
      <c r="J12" s="65"/>
      <c r="K12" s="207" t="s">
        <v>221</v>
      </c>
    </row>
    <row r="13" spans="1:11" hidden="1">
      <c r="A13" s="111"/>
      <c r="B13" s="118" t="s">
        <v>52</v>
      </c>
      <c r="C13" s="111"/>
      <c r="D13" s="64"/>
      <c r="E13" s="111"/>
      <c r="F13" s="64"/>
      <c r="G13" s="111"/>
      <c r="H13" s="64"/>
      <c r="I13" s="111">
        <f t="shared" si="0"/>
        <v>0</v>
      </c>
      <c r="J13" s="65"/>
      <c r="K13" s="207" t="s">
        <v>221</v>
      </c>
    </row>
    <row r="14" spans="1:11" hidden="1">
      <c r="A14" s="111"/>
      <c r="B14" s="118" t="s">
        <v>53</v>
      </c>
      <c r="C14" s="111"/>
      <c r="D14" s="64"/>
      <c r="E14" s="111"/>
      <c r="F14" s="64"/>
      <c r="G14" s="111"/>
      <c r="H14" s="64"/>
      <c r="I14" s="111">
        <f t="shared" si="0"/>
        <v>0</v>
      </c>
      <c r="J14" s="65"/>
      <c r="K14" s="207" t="s">
        <v>221</v>
      </c>
    </row>
    <row r="15" spans="1:11" hidden="1">
      <c r="A15" s="111"/>
      <c r="B15" s="118" t="s">
        <v>99</v>
      </c>
      <c r="C15" s="111"/>
      <c r="D15" s="64"/>
      <c r="E15" s="111"/>
      <c r="F15" s="64"/>
      <c r="G15" s="111"/>
      <c r="H15" s="64"/>
      <c r="I15" s="111">
        <f t="shared" si="0"/>
        <v>0</v>
      </c>
      <c r="J15" s="65"/>
      <c r="K15" s="207" t="s">
        <v>221</v>
      </c>
    </row>
    <row r="16" spans="1:11">
      <c r="A16" s="111"/>
      <c r="B16" s="157" t="s">
        <v>149</v>
      </c>
      <c r="C16" s="322">
        <v>48</v>
      </c>
      <c r="D16" s="323"/>
      <c r="E16" s="322">
        <v>50</v>
      </c>
      <c r="F16" s="323"/>
      <c r="G16" s="322">
        <v>50</v>
      </c>
      <c r="H16" s="323"/>
      <c r="I16" s="322">
        <f t="shared" si="0"/>
        <v>0</v>
      </c>
      <c r="J16" s="324"/>
      <c r="K16" s="207" t="s">
        <v>221</v>
      </c>
    </row>
    <row r="17" spans="1:11">
      <c r="A17" s="111"/>
      <c r="B17" s="121" t="s">
        <v>34</v>
      </c>
      <c r="C17" s="322">
        <v>161</v>
      </c>
      <c r="D17" s="323"/>
      <c r="E17" s="322">
        <v>159</v>
      </c>
      <c r="F17" s="323"/>
      <c r="G17" s="322">
        <v>159</v>
      </c>
      <c r="H17" s="323"/>
      <c r="I17" s="322">
        <f t="shared" si="0"/>
        <v>0</v>
      </c>
      <c r="J17" s="324"/>
      <c r="K17" s="207" t="s">
        <v>221</v>
      </c>
    </row>
    <row r="18" spans="1:11">
      <c r="A18" s="111"/>
      <c r="B18" s="121" t="s">
        <v>33</v>
      </c>
      <c r="C18" s="322">
        <v>544</v>
      </c>
      <c r="D18" s="323"/>
      <c r="E18" s="322">
        <v>544</v>
      </c>
      <c r="F18" s="323"/>
      <c r="G18" s="322">
        <v>544</v>
      </c>
      <c r="H18" s="323"/>
      <c r="I18" s="322">
        <f t="shared" si="0"/>
        <v>0</v>
      </c>
      <c r="J18" s="324"/>
      <c r="K18" s="207" t="s">
        <v>221</v>
      </c>
    </row>
    <row r="19" spans="1:11">
      <c r="A19" s="111"/>
      <c r="B19" s="121" t="s">
        <v>32</v>
      </c>
      <c r="C19" s="322">
        <v>2116</v>
      </c>
      <c r="D19" s="323"/>
      <c r="E19" s="322">
        <v>2116</v>
      </c>
      <c r="F19" s="323"/>
      <c r="G19" s="322">
        <v>2116</v>
      </c>
      <c r="H19" s="323"/>
      <c r="I19" s="322">
        <f t="shared" si="0"/>
        <v>0</v>
      </c>
      <c r="J19" s="324"/>
      <c r="K19" s="207" t="s">
        <v>221</v>
      </c>
    </row>
    <row r="20" spans="1:11">
      <c r="A20" s="111"/>
      <c r="B20" s="121" t="s">
        <v>31</v>
      </c>
      <c r="C20" s="322">
        <v>455</v>
      </c>
      <c r="D20" s="323"/>
      <c r="E20" s="322">
        <v>455</v>
      </c>
      <c r="F20" s="323"/>
      <c r="G20" s="322">
        <v>455</v>
      </c>
      <c r="H20" s="323"/>
      <c r="I20" s="322">
        <f t="shared" si="0"/>
        <v>0</v>
      </c>
      <c r="J20" s="324"/>
      <c r="K20" s="207" t="s">
        <v>221</v>
      </c>
    </row>
    <row r="21" spans="1:11">
      <c r="A21" s="111"/>
      <c r="B21" s="121" t="s">
        <v>30</v>
      </c>
      <c r="C21" s="322">
        <v>291</v>
      </c>
      <c r="D21" s="323"/>
      <c r="E21" s="322">
        <v>301</v>
      </c>
      <c r="F21" s="323"/>
      <c r="G21" s="322">
        <v>301</v>
      </c>
      <c r="H21" s="323"/>
      <c r="I21" s="322">
        <f t="shared" si="0"/>
        <v>0</v>
      </c>
      <c r="J21" s="324"/>
      <c r="K21" s="207" t="s">
        <v>221</v>
      </c>
    </row>
    <row r="22" spans="1:11">
      <c r="A22" s="111"/>
      <c r="B22" s="121" t="s">
        <v>29</v>
      </c>
      <c r="C22" s="322">
        <v>3</v>
      </c>
      <c r="D22" s="323"/>
      <c r="E22" s="322">
        <v>3</v>
      </c>
      <c r="F22" s="323"/>
      <c r="G22" s="322">
        <v>3</v>
      </c>
      <c r="H22" s="323"/>
      <c r="I22" s="322">
        <f t="shared" si="0"/>
        <v>0</v>
      </c>
      <c r="J22" s="324"/>
      <c r="K22" s="207" t="s">
        <v>221</v>
      </c>
    </row>
    <row r="23" spans="1:11">
      <c r="A23" s="111"/>
      <c r="B23" s="121" t="s">
        <v>28</v>
      </c>
      <c r="C23" s="322">
        <v>727</v>
      </c>
      <c r="D23" s="323"/>
      <c r="E23" s="322">
        <v>769</v>
      </c>
      <c r="F23" s="323"/>
      <c r="G23" s="322">
        <v>862</v>
      </c>
      <c r="H23" s="323"/>
      <c r="I23" s="322">
        <f t="shared" si="0"/>
        <v>93</v>
      </c>
      <c r="J23" s="324"/>
      <c r="K23" s="207" t="s">
        <v>221</v>
      </c>
    </row>
    <row r="24" spans="1:11">
      <c r="A24" s="111"/>
      <c r="B24" s="121" t="s">
        <v>27</v>
      </c>
      <c r="C24" s="322">
        <v>88</v>
      </c>
      <c r="D24" s="323"/>
      <c r="E24" s="322">
        <v>88</v>
      </c>
      <c r="F24" s="323"/>
      <c r="G24" s="322">
        <v>88</v>
      </c>
      <c r="H24" s="323"/>
      <c r="I24" s="322">
        <f t="shared" si="0"/>
        <v>0</v>
      </c>
      <c r="J24" s="324"/>
      <c r="K24" s="207" t="s">
        <v>221</v>
      </c>
    </row>
    <row r="25" spans="1:11">
      <c r="A25" s="111"/>
      <c r="B25" s="121" t="s">
        <v>26</v>
      </c>
      <c r="C25" s="322">
        <v>136</v>
      </c>
      <c r="D25" s="323"/>
      <c r="E25" s="322">
        <v>136</v>
      </c>
      <c r="F25" s="323"/>
      <c r="G25" s="322">
        <v>136</v>
      </c>
      <c r="H25" s="323"/>
      <c r="I25" s="322">
        <f t="shared" si="0"/>
        <v>0</v>
      </c>
      <c r="J25" s="324"/>
      <c r="K25" s="207" t="s">
        <v>221</v>
      </c>
    </row>
    <row r="26" spans="1:11">
      <c r="A26" s="111"/>
      <c r="B26" s="121" t="s">
        <v>25</v>
      </c>
      <c r="C26" s="322">
        <v>39</v>
      </c>
      <c r="D26" s="323"/>
      <c r="E26" s="322">
        <v>39</v>
      </c>
      <c r="F26" s="323"/>
      <c r="G26" s="322">
        <v>39</v>
      </c>
      <c r="H26" s="323"/>
      <c r="I26" s="322">
        <f t="shared" si="0"/>
        <v>0</v>
      </c>
      <c r="J26" s="324"/>
      <c r="K26" s="207" t="s">
        <v>221</v>
      </c>
    </row>
    <row r="27" spans="1:11">
      <c r="A27" s="111"/>
      <c r="B27" s="121" t="s">
        <v>24</v>
      </c>
      <c r="C27" s="322">
        <v>26</v>
      </c>
      <c r="D27" s="323"/>
      <c r="E27" s="322">
        <v>26</v>
      </c>
      <c r="F27" s="323"/>
      <c r="G27" s="322">
        <v>26</v>
      </c>
      <c r="H27" s="323"/>
      <c r="I27" s="322">
        <f t="shared" si="0"/>
        <v>0</v>
      </c>
      <c r="J27" s="324"/>
      <c r="K27" s="207" t="s">
        <v>221</v>
      </c>
    </row>
    <row r="28" spans="1:11">
      <c r="A28" s="111"/>
      <c r="B28" s="121" t="s">
        <v>23</v>
      </c>
      <c r="C28" s="373">
        <v>11</v>
      </c>
      <c r="D28" s="323"/>
      <c r="E28" s="322">
        <v>11</v>
      </c>
      <c r="F28" s="323"/>
      <c r="G28" s="322">
        <v>11</v>
      </c>
      <c r="H28" s="323"/>
      <c r="I28" s="322">
        <f t="shared" si="0"/>
        <v>0</v>
      </c>
      <c r="J28" s="324"/>
      <c r="K28" s="207" t="s">
        <v>221</v>
      </c>
    </row>
    <row r="29" spans="1:11">
      <c r="A29" s="111"/>
      <c r="B29" s="121" t="s">
        <v>22</v>
      </c>
      <c r="C29" s="373">
        <v>7</v>
      </c>
      <c r="D29" s="323"/>
      <c r="E29" s="322">
        <v>7</v>
      </c>
      <c r="F29" s="323"/>
      <c r="G29" s="322">
        <v>7</v>
      </c>
      <c r="H29" s="323"/>
      <c r="I29" s="322">
        <f t="shared" si="0"/>
        <v>0</v>
      </c>
      <c r="J29" s="324"/>
      <c r="K29" s="207" t="s">
        <v>221</v>
      </c>
    </row>
    <row r="30" spans="1:11">
      <c r="A30" s="111"/>
      <c r="B30" s="121" t="s">
        <v>21</v>
      </c>
      <c r="C30" s="322">
        <v>3</v>
      </c>
      <c r="D30" s="323"/>
      <c r="E30" s="322">
        <v>3</v>
      </c>
      <c r="F30" s="323"/>
      <c r="G30" s="322">
        <v>3</v>
      </c>
      <c r="H30" s="323"/>
      <c r="I30" s="322">
        <f t="shared" si="0"/>
        <v>0</v>
      </c>
      <c r="J30" s="324"/>
      <c r="K30" s="207" t="s">
        <v>221</v>
      </c>
    </row>
    <row r="31" spans="1:11">
      <c r="A31" s="111"/>
      <c r="B31" s="121" t="s">
        <v>20</v>
      </c>
      <c r="C31" s="322">
        <v>0</v>
      </c>
      <c r="D31" s="323"/>
      <c r="E31" s="322">
        <v>0</v>
      </c>
      <c r="F31" s="323"/>
      <c r="G31" s="322">
        <v>0</v>
      </c>
      <c r="H31" s="323"/>
      <c r="I31" s="322">
        <f>G31-E31</f>
        <v>0</v>
      </c>
      <c r="J31" s="324"/>
      <c r="K31" s="207" t="s">
        <v>221</v>
      </c>
    </row>
    <row r="32" spans="1:11">
      <c r="A32" s="111"/>
      <c r="B32" s="119" t="s">
        <v>122</v>
      </c>
      <c r="C32" s="325">
        <v>301</v>
      </c>
      <c r="D32" s="326"/>
      <c r="E32" s="325">
        <v>301</v>
      </c>
      <c r="F32" s="326"/>
      <c r="G32" s="325">
        <v>301</v>
      </c>
      <c r="H32" s="326"/>
      <c r="I32" s="325">
        <f t="shared" si="0"/>
        <v>0</v>
      </c>
      <c r="J32" s="327"/>
      <c r="K32" s="207" t="s">
        <v>221</v>
      </c>
    </row>
    <row r="33" spans="1:11">
      <c r="A33" s="111"/>
      <c r="B33" s="132" t="s">
        <v>74</v>
      </c>
      <c r="C33" s="328">
        <f>SUM(C16:C32)</f>
        <v>4956</v>
      </c>
      <c r="D33" s="329"/>
      <c r="E33" s="328">
        <f>SUM(E16:E32)</f>
        <v>5008</v>
      </c>
      <c r="F33" s="329"/>
      <c r="G33" s="328">
        <f>SUM(G16:G32)</f>
        <v>5101</v>
      </c>
      <c r="H33" s="329"/>
      <c r="I33" s="328">
        <f>SUM(I16:I32)</f>
        <v>93</v>
      </c>
      <c r="J33" s="330"/>
      <c r="K33" s="207" t="s">
        <v>221</v>
      </c>
    </row>
    <row r="34" spans="1:11">
      <c r="A34" s="111"/>
      <c r="B34" s="133" t="s">
        <v>309</v>
      </c>
      <c r="C34" s="331"/>
      <c r="D34" s="464">
        <v>157765.32</v>
      </c>
      <c r="E34" s="331"/>
      <c r="F34" s="191">
        <f>D34*1.031</f>
        <v>162656.04491999999</v>
      </c>
      <c r="G34" s="336"/>
      <c r="H34" s="191">
        <f>F34*1.022</f>
        <v>166234.47790823999</v>
      </c>
      <c r="I34" s="331"/>
      <c r="J34" s="337"/>
      <c r="K34" s="207" t="s">
        <v>221</v>
      </c>
    </row>
    <row r="35" spans="1:11">
      <c r="A35" s="111"/>
      <c r="B35" s="133" t="s">
        <v>100</v>
      </c>
      <c r="C35" s="332"/>
      <c r="D35" s="464">
        <v>84348.97</v>
      </c>
      <c r="E35" s="331"/>
      <c r="F35" s="191">
        <f>D35*1.031</f>
        <v>86963.788069999995</v>
      </c>
      <c r="G35" s="336"/>
      <c r="H35" s="191">
        <f>F35*1.022</f>
        <v>88876.991407540001</v>
      </c>
      <c r="I35" s="331"/>
      <c r="J35" s="337"/>
      <c r="K35" s="207" t="s">
        <v>221</v>
      </c>
    </row>
    <row r="36" spans="1:11" ht="16.5" thickBot="1">
      <c r="A36" s="112"/>
      <c r="B36" s="158" t="s">
        <v>101</v>
      </c>
      <c r="C36" s="333"/>
      <c r="D36" s="334">
        <v>12.55</v>
      </c>
      <c r="E36" s="335"/>
      <c r="F36" s="334">
        <v>12.514934507193473</v>
      </c>
      <c r="G36" s="335"/>
      <c r="H36" s="334">
        <v>12.446115789473685</v>
      </c>
      <c r="I36" s="335"/>
      <c r="J36" s="338"/>
      <c r="K36" s="207" t="s">
        <v>315</v>
      </c>
    </row>
    <row r="37" spans="1:11">
      <c r="A37" s="25"/>
      <c r="B37" s="752"/>
      <c r="C37" s="753"/>
      <c r="D37" s="753"/>
      <c r="E37" s="753"/>
      <c r="F37" s="753"/>
      <c r="G37" s="753"/>
      <c r="H37" s="753"/>
      <c r="I37" s="753"/>
      <c r="J37" s="753"/>
      <c r="K37" s="753"/>
    </row>
  </sheetData>
  <mergeCells count="10">
    <mergeCell ref="B6:J6"/>
    <mergeCell ref="B5:J5"/>
    <mergeCell ref="B4:J4"/>
    <mergeCell ref="B1:J1"/>
    <mergeCell ref="B9:B11"/>
    <mergeCell ref="B37:K37"/>
    <mergeCell ref="C9:D10"/>
    <mergeCell ref="E9:F10"/>
    <mergeCell ref="G9:H10"/>
    <mergeCell ref="I9:J10"/>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Q58"/>
  <sheetViews>
    <sheetView topLeftCell="C22" zoomScale="85" zoomScaleNormal="85" zoomScaleSheetLayoutView="100" workbookViewId="0">
      <selection activeCell="K18" sqref="K18"/>
    </sheetView>
  </sheetViews>
  <sheetFormatPr defaultRowHeight="15.75"/>
  <cols>
    <col min="1" max="1" width="1.88671875" style="3" customWidth="1"/>
    <col min="2" max="2" width="27.109375" style="3" customWidth="1"/>
    <col min="3" max="3" width="12.5546875" style="3" customWidth="1"/>
    <col min="4" max="4" width="18.109375" style="3" customWidth="1"/>
    <col min="5" max="5" width="8.88671875" style="3"/>
    <col min="6" max="6" width="10.109375" style="3" customWidth="1"/>
    <col min="7" max="7" width="8.88671875" style="3"/>
    <col min="8" max="8" width="10.6640625" style="3" customWidth="1"/>
    <col min="9" max="11" width="8.88671875" style="3"/>
    <col min="12" max="12" width="10.33203125" style="3" customWidth="1"/>
    <col min="13" max="15" width="0" style="3" hidden="1" customWidth="1"/>
    <col min="16" max="16" width="1" style="206" customWidth="1"/>
    <col min="18" max="16384" width="8.88671875" style="3"/>
  </cols>
  <sheetData>
    <row r="1" spans="1:16" ht="19.149999999999999" customHeight="1">
      <c r="A1" s="498" t="s">
        <v>147</v>
      </c>
      <c r="B1" s="545"/>
      <c r="C1" s="545"/>
      <c r="D1" s="545"/>
      <c r="E1" s="545"/>
      <c r="F1" s="545"/>
      <c r="G1" s="545"/>
      <c r="H1" s="545"/>
      <c r="I1" s="545"/>
      <c r="J1" s="545"/>
      <c r="K1" s="545"/>
      <c r="L1" s="545"/>
      <c r="P1" s="205" t="s">
        <v>221</v>
      </c>
    </row>
    <row r="2" spans="1:16" ht="19.149999999999999" customHeight="1">
      <c r="A2" s="666"/>
      <c r="B2" s="545"/>
      <c r="C2" s="545"/>
      <c r="D2" s="545"/>
      <c r="E2" s="545"/>
      <c r="F2" s="545"/>
      <c r="G2" s="545"/>
      <c r="H2" s="545"/>
      <c r="I2" s="545"/>
      <c r="J2" s="545"/>
      <c r="K2" s="545"/>
      <c r="L2" s="545"/>
      <c r="P2" s="205" t="s">
        <v>221</v>
      </c>
    </row>
    <row r="3" spans="1:16" ht="18.75">
      <c r="A3" s="788" t="s">
        <v>105</v>
      </c>
      <c r="B3" s="545"/>
      <c r="C3" s="545"/>
      <c r="D3" s="545"/>
      <c r="E3" s="545"/>
      <c r="F3" s="545"/>
      <c r="G3" s="545"/>
      <c r="H3" s="545"/>
      <c r="I3" s="545"/>
      <c r="J3" s="545"/>
      <c r="K3" s="545"/>
      <c r="L3" s="545"/>
      <c r="P3" s="205" t="s">
        <v>221</v>
      </c>
    </row>
    <row r="4" spans="1:16" ht="16.5">
      <c r="A4" s="781" t="str">
        <f>+'B. Summary of Requirements '!A5</f>
        <v>Bureau of Alcohol, Tobacco, Firearms and Explosives</v>
      </c>
      <c r="B4" s="545"/>
      <c r="C4" s="545"/>
      <c r="D4" s="545"/>
      <c r="E4" s="545"/>
      <c r="F4" s="545"/>
      <c r="G4" s="545"/>
      <c r="H4" s="545"/>
      <c r="I4" s="545"/>
      <c r="J4" s="545"/>
      <c r="K4" s="545"/>
      <c r="L4" s="545"/>
      <c r="P4" s="205" t="s">
        <v>221</v>
      </c>
    </row>
    <row r="5" spans="1:16" ht="16.5">
      <c r="A5" s="781" t="str">
        <f>+'B. Summary of Requirements '!A6</f>
        <v>Salaries and Expenses, Construction</v>
      </c>
      <c r="B5" s="545"/>
      <c r="C5" s="545"/>
      <c r="D5" s="545"/>
      <c r="E5" s="545"/>
      <c r="F5" s="545"/>
      <c r="G5" s="545"/>
      <c r="H5" s="545"/>
      <c r="I5" s="545"/>
      <c r="J5" s="545"/>
      <c r="K5" s="545"/>
      <c r="L5" s="545"/>
      <c r="P5" s="205" t="s">
        <v>221</v>
      </c>
    </row>
    <row r="6" spans="1:16">
      <c r="A6" s="783" t="s">
        <v>187</v>
      </c>
      <c r="B6" s="545"/>
      <c r="C6" s="545"/>
      <c r="D6" s="545"/>
      <c r="E6" s="545"/>
      <c r="F6" s="545"/>
      <c r="G6" s="545"/>
      <c r="H6" s="545"/>
      <c r="I6" s="545"/>
      <c r="J6" s="545"/>
      <c r="K6" s="545"/>
      <c r="L6" s="545"/>
      <c r="P6" s="205" t="s">
        <v>221</v>
      </c>
    </row>
    <row r="7" spans="1:16" ht="11.25" customHeight="1">
      <c r="A7" s="4"/>
      <c r="B7" s="13"/>
      <c r="C7" s="27"/>
      <c r="D7" s="27"/>
      <c r="E7" s="27"/>
      <c r="F7" s="27"/>
      <c r="G7" s="27"/>
      <c r="H7" s="27"/>
      <c r="I7" s="27"/>
      <c r="J7" s="27"/>
      <c r="K7" s="4"/>
      <c r="L7" s="4"/>
      <c r="P7" s="205" t="s">
        <v>221</v>
      </c>
    </row>
    <row r="8" spans="1:16" ht="44.25" customHeight="1">
      <c r="A8" s="782" t="s">
        <v>102</v>
      </c>
      <c r="B8" s="542"/>
      <c r="C8" s="542"/>
      <c r="D8" s="543"/>
      <c r="E8" s="790" t="s">
        <v>168</v>
      </c>
      <c r="F8" s="791"/>
      <c r="G8" s="786" t="s">
        <v>259</v>
      </c>
      <c r="H8" s="787"/>
      <c r="I8" s="784" t="s">
        <v>257</v>
      </c>
      <c r="J8" s="785"/>
      <c r="K8" s="784" t="s">
        <v>39</v>
      </c>
      <c r="L8" s="593"/>
      <c r="M8" s="10"/>
      <c r="P8" s="205" t="s">
        <v>221</v>
      </c>
    </row>
    <row r="9" spans="1:16" ht="25.5" customHeight="1" thickBot="1">
      <c r="A9" s="547"/>
      <c r="B9" s="548"/>
      <c r="C9" s="548"/>
      <c r="D9" s="549"/>
      <c r="E9" s="469" t="s">
        <v>44</v>
      </c>
      <c r="F9" s="470" t="s">
        <v>212</v>
      </c>
      <c r="G9" s="106" t="s">
        <v>44</v>
      </c>
      <c r="H9" s="107" t="s">
        <v>212</v>
      </c>
      <c r="I9" s="106" t="s">
        <v>44</v>
      </c>
      <c r="J9" s="107" t="s">
        <v>212</v>
      </c>
      <c r="K9" s="106" t="s">
        <v>44</v>
      </c>
      <c r="L9" s="108" t="s">
        <v>212</v>
      </c>
      <c r="M9" s="10"/>
      <c r="P9" s="205" t="s">
        <v>221</v>
      </c>
    </row>
    <row r="10" spans="1:16">
      <c r="A10" s="767" t="s">
        <v>307</v>
      </c>
      <c r="B10" s="768"/>
      <c r="C10" s="768"/>
      <c r="D10" s="769"/>
      <c r="E10" s="342">
        <v>4815</v>
      </c>
      <c r="F10" s="343">
        <v>413648.41100000002</v>
      </c>
      <c r="G10" s="339">
        <v>4957</v>
      </c>
      <c r="H10" s="340">
        <v>438039</v>
      </c>
      <c r="I10" s="339">
        <v>5025</v>
      </c>
      <c r="J10" s="340">
        <v>451898</v>
      </c>
      <c r="K10" s="339">
        <f>I10-G10</f>
        <v>68</v>
      </c>
      <c r="L10" s="293">
        <f>J10-H10</f>
        <v>13859</v>
      </c>
      <c r="M10" s="10"/>
      <c r="P10" s="205" t="s">
        <v>221</v>
      </c>
    </row>
    <row r="11" spans="1:16">
      <c r="A11" s="772" t="s">
        <v>73</v>
      </c>
      <c r="B11" s="773"/>
      <c r="C11" s="773"/>
      <c r="D11" s="774"/>
      <c r="E11" s="342"/>
      <c r="F11" s="343">
        <v>1081.19</v>
      </c>
      <c r="G11" s="339"/>
      <c r="H11" s="343">
        <v>1400</v>
      </c>
      <c r="I11" s="339">
        <v>0</v>
      </c>
      <c r="J11" s="343">
        <v>1435</v>
      </c>
      <c r="K11" s="339">
        <f>I11-G11</f>
        <v>0</v>
      </c>
      <c r="L11" s="293">
        <f>J11-H11</f>
        <v>35</v>
      </c>
      <c r="M11" s="29" t="s">
        <v>42</v>
      </c>
      <c r="N11" s="3" t="s">
        <v>43</v>
      </c>
      <c r="P11" s="205" t="s">
        <v>221</v>
      </c>
    </row>
    <row r="12" spans="1:16">
      <c r="A12" s="772" t="s">
        <v>55</v>
      </c>
      <c r="B12" s="773"/>
      <c r="C12" s="773"/>
      <c r="D12" s="774"/>
      <c r="E12" s="342">
        <f t="shared" ref="E12:K12" si="0">+E13+E14</f>
        <v>636</v>
      </c>
      <c r="F12" s="343">
        <f t="shared" si="0"/>
        <v>61497.72</v>
      </c>
      <c r="G12" s="339">
        <f t="shared" si="0"/>
        <v>655</v>
      </c>
      <c r="H12" s="340">
        <f t="shared" si="0"/>
        <v>70539</v>
      </c>
      <c r="I12" s="339">
        <f t="shared" si="0"/>
        <v>662</v>
      </c>
      <c r="J12" s="340">
        <f t="shared" si="0"/>
        <v>72243</v>
      </c>
      <c r="K12" s="339">
        <f t="shared" si="0"/>
        <v>7</v>
      </c>
      <c r="L12" s="293">
        <f>J12-H12</f>
        <v>1704</v>
      </c>
      <c r="M12" s="10">
        <v>93</v>
      </c>
      <c r="P12" s="205" t="s">
        <v>221</v>
      </c>
    </row>
    <row r="13" spans="1:16">
      <c r="A13" s="792" t="s">
        <v>57</v>
      </c>
      <c r="B13" s="519"/>
      <c r="C13" s="519"/>
      <c r="D13" s="771"/>
      <c r="E13" s="466">
        <v>28</v>
      </c>
      <c r="F13" s="471">
        <v>1983.72</v>
      </c>
      <c r="G13" s="345">
        <v>22</v>
      </c>
      <c r="H13" s="346">
        <v>2079</v>
      </c>
      <c r="I13" s="345">
        <v>22</v>
      </c>
      <c r="J13" s="346">
        <v>2138</v>
      </c>
      <c r="K13" s="345">
        <f>I13-G13</f>
        <v>0</v>
      </c>
      <c r="L13" s="347">
        <f>J13-H13</f>
        <v>59</v>
      </c>
      <c r="M13" s="10"/>
      <c r="P13" s="205" t="s">
        <v>221</v>
      </c>
    </row>
    <row r="14" spans="1:16">
      <c r="A14" s="792" t="s">
        <v>56</v>
      </c>
      <c r="B14" s="519"/>
      <c r="C14" s="519"/>
      <c r="D14" s="771"/>
      <c r="E14" s="466">
        <f>(2*262*2432)/2096</f>
        <v>608</v>
      </c>
      <c r="F14" s="471">
        <v>59514</v>
      </c>
      <c r="G14" s="345">
        <v>633</v>
      </c>
      <c r="H14" s="346">
        <v>68460</v>
      </c>
      <c r="I14" s="345">
        <v>640</v>
      </c>
      <c r="J14" s="346">
        <v>70105</v>
      </c>
      <c r="K14" s="345">
        <f>I14-G14</f>
        <v>7</v>
      </c>
      <c r="L14" s="347">
        <f>J14-H14</f>
        <v>1645</v>
      </c>
      <c r="M14" s="10"/>
      <c r="P14" s="205" t="s">
        <v>221</v>
      </c>
    </row>
    <row r="15" spans="1:16">
      <c r="A15" s="764" t="s">
        <v>58</v>
      </c>
      <c r="B15" s="793"/>
      <c r="C15" s="793"/>
      <c r="D15" s="794"/>
      <c r="E15" s="467"/>
      <c r="F15" s="472">
        <v>132</v>
      </c>
      <c r="G15" s="348"/>
      <c r="H15" s="349">
        <v>131</v>
      </c>
      <c r="I15" s="348"/>
      <c r="J15" s="349">
        <v>131</v>
      </c>
      <c r="K15" s="348">
        <f>I15-G15</f>
        <v>0</v>
      </c>
      <c r="L15" s="350">
        <f>J15-H15</f>
        <v>0</v>
      </c>
      <c r="M15" s="10"/>
      <c r="P15" s="205" t="s">
        <v>221</v>
      </c>
    </row>
    <row r="16" spans="1:16">
      <c r="A16" s="789" t="s">
        <v>308</v>
      </c>
      <c r="B16" s="554"/>
      <c r="C16" s="554"/>
      <c r="D16" s="555"/>
      <c r="E16" s="468">
        <f t="shared" ref="E16:J16" si="1">+E10+E11+E12+E15</f>
        <v>5451</v>
      </c>
      <c r="F16" s="473">
        <f t="shared" si="1"/>
        <v>476359.321</v>
      </c>
      <c r="G16" s="351">
        <f t="shared" si="1"/>
        <v>5612</v>
      </c>
      <c r="H16" s="352">
        <f t="shared" si="1"/>
        <v>510109</v>
      </c>
      <c r="I16" s="351">
        <f t="shared" si="1"/>
        <v>5687</v>
      </c>
      <c r="J16" s="352">
        <f t="shared" si="1"/>
        <v>525707</v>
      </c>
      <c r="K16" s="351">
        <f>+K10+K11+K12+K15</f>
        <v>75</v>
      </c>
      <c r="L16" s="353">
        <f>+L10+L11+L12+L15</f>
        <v>15598</v>
      </c>
      <c r="M16" s="4">
        <f>697+630+957+2333</f>
        <v>4617</v>
      </c>
      <c r="N16" s="3">
        <f>2451-93</f>
        <v>2358</v>
      </c>
      <c r="O16" s="3">
        <f>+H16-J16</f>
        <v>-15598</v>
      </c>
      <c r="P16" s="205" t="s">
        <v>221</v>
      </c>
    </row>
    <row r="17" spans="1:16">
      <c r="A17" s="772" t="s">
        <v>103</v>
      </c>
      <c r="B17" s="773"/>
      <c r="C17" s="773"/>
      <c r="D17" s="774"/>
      <c r="E17" s="342"/>
      <c r="F17" s="343"/>
      <c r="G17" s="339"/>
      <c r="H17" s="340"/>
      <c r="I17" s="339"/>
      <c r="J17" s="340"/>
      <c r="K17" s="339"/>
      <c r="L17" s="293"/>
      <c r="M17" s="10"/>
      <c r="P17" s="205" t="s">
        <v>221</v>
      </c>
    </row>
    <row r="18" spans="1:16">
      <c r="A18" s="770" t="s">
        <v>60</v>
      </c>
      <c r="B18" s="519"/>
      <c r="C18" s="519"/>
      <c r="D18" s="771"/>
      <c r="E18" s="342"/>
      <c r="F18" s="343">
        <v>191310</v>
      </c>
      <c r="G18" s="339"/>
      <c r="H18" s="340">
        <v>199418</v>
      </c>
      <c r="I18" s="339"/>
      <c r="J18" s="340">
        <v>206791</v>
      </c>
      <c r="K18" s="339"/>
      <c r="L18" s="293">
        <f t="shared" ref="L18:L23" si="2">J18-H18</f>
        <v>7373</v>
      </c>
      <c r="M18" s="10">
        <v>359</v>
      </c>
      <c r="N18" s="3">
        <f>1171+93</f>
        <v>1264</v>
      </c>
      <c r="O18" s="3">
        <f t="shared" ref="O18:O37" si="3">+H18-J18</f>
        <v>-7373</v>
      </c>
      <c r="P18" s="205" t="s">
        <v>221</v>
      </c>
    </row>
    <row r="19" spans="1:16">
      <c r="A19" s="778" t="s">
        <v>123</v>
      </c>
      <c r="B19" s="519"/>
      <c r="C19" s="519"/>
      <c r="D19" s="771"/>
      <c r="E19" s="342"/>
      <c r="F19" s="343">
        <v>0.67900000000000005</v>
      </c>
      <c r="G19" s="339"/>
      <c r="H19" s="340">
        <v>125</v>
      </c>
      <c r="I19" s="339"/>
      <c r="J19" s="340">
        <v>125</v>
      </c>
      <c r="K19" s="339"/>
      <c r="L19" s="293">
        <f t="shared" si="2"/>
        <v>0</v>
      </c>
      <c r="M19" s="10">
        <v>359</v>
      </c>
      <c r="N19" s="3">
        <f>1171+93</f>
        <v>1264</v>
      </c>
      <c r="O19" s="3">
        <f t="shared" si="3"/>
        <v>0</v>
      </c>
      <c r="P19" s="205" t="s">
        <v>221</v>
      </c>
    </row>
    <row r="20" spans="1:16">
      <c r="A20" s="770" t="s">
        <v>61</v>
      </c>
      <c r="B20" s="519"/>
      <c r="C20" s="519"/>
      <c r="D20" s="771"/>
      <c r="E20" s="342"/>
      <c r="F20" s="343">
        <v>23339</v>
      </c>
      <c r="G20" s="339"/>
      <c r="H20" s="340">
        <v>20418</v>
      </c>
      <c r="I20" s="339"/>
      <c r="J20" s="340">
        <v>21612</v>
      </c>
      <c r="K20" s="339"/>
      <c r="L20" s="293">
        <f t="shared" si="2"/>
        <v>1194</v>
      </c>
      <c r="M20" s="10"/>
      <c r="N20" s="3">
        <v>110</v>
      </c>
      <c r="O20" s="3">
        <f t="shared" si="3"/>
        <v>-1194</v>
      </c>
      <c r="P20" s="205" t="s">
        <v>221</v>
      </c>
    </row>
    <row r="21" spans="1:16">
      <c r="A21" s="770" t="s">
        <v>62</v>
      </c>
      <c r="B21" s="519"/>
      <c r="C21" s="519"/>
      <c r="D21" s="771"/>
      <c r="E21" s="342"/>
      <c r="F21" s="343">
        <v>2987.614</v>
      </c>
      <c r="G21" s="339"/>
      <c r="H21" s="340">
        <v>2228</v>
      </c>
      <c r="I21" s="339"/>
      <c r="J21" s="340">
        <v>2265</v>
      </c>
      <c r="K21" s="339"/>
      <c r="L21" s="293">
        <f t="shared" si="2"/>
        <v>37</v>
      </c>
      <c r="M21" s="10"/>
      <c r="N21" s="3">
        <v>0</v>
      </c>
      <c r="O21" s="3">
        <f t="shared" si="3"/>
        <v>-37</v>
      </c>
      <c r="P21" s="205" t="s">
        <v>221</v>
      </c>
    </row>
    <row r="22" spans="1:16">
      <c r="A22" s="770" t="s">
        <v>143</v>
      </c>
      <c r="B22" s="519"/>
      <c r="C22" s="519"/>
      <c r="D22" s="771"/>
      <c r="E22" s="342"/>
      <c r="F22" s="343">
        <v>70360.179999999993</v>
      </c>
      <c r="G22" s="339"/>
      <c r="H22" s="340">
        <v>69774</v>
      </c>
      <c r="I22" s="339"/>
      <c r="J22" s="340">
        <v>73439</v>
      </c>
      <c r="K22" s="339"/>
      <c r="L22" s="293">
        <f t="shared" si="2"/>
        <v>3665</v>
      </c>
      <c r="M22" s="10">
        <f>4220-576</f>
        <v>3644</v>
      </c>
      <c r="O22" s="3">
        <f t="shared" si="3"/>
        <v>-3665</v>
      </c>
      <c r="P22" s="205" t="s">
        <v>221</v>
      </c>
    </row>
    <row r="23" spans="1:16">
      <c r="A23" s="770" t="s">
        <v>16</v>
      </c>
      <c r="B23" s="519"/>
      <c r="C23" s="519"/>
      <c r="D23" s="771"/>
      <c r="E23" s="342"/>
      <c r="F23" s="343">
        <v>826</v>
      </c>
      <c r="G23" s="339"/>
      <c r="H23" s="340">
        <v>1202</v>
      </c>
      <c r="I23" s="339"/>
      <c r="J23" s="340">
        <v>1717</v>
      </c>
      <c r="K23" s="339"/>
      <c r="L23" s="293">
        <f t="shared" si="2"/>
        <v>515</v>
      </c>
      <c r="M23" s="10"/>
      <c r="O23" s="3">
        <f t="shared" si="3"/>
        <v>-515</v>
      </c>
      <c r="P23" s="205" t="s">
        <v>221</v>
      </c>
    </row>
    <row r="24" spans="1:16">
      <c r="A24" s="770" t="s">
        <v>63</v>
      </c>
      <c r="B24" s="519"/>
      <c r="C24" s="519"/>
      <c r="D24" s="771"/>
      <c r="E24" s="342"/>
      <c r="F24" s="343">
        <v>25740</v>
      </c>
      <c r="G24" s="339"/>
      <c r="H24" s="340">
        <v>21466</v>
      </c>
      <c r="I24" s="339"/>
      <c r="J24" s="340">
        <v>22012</v>
      </c>
      <c r="K24" s="339"/>
      <c r="L24" s="293">
        <f t="shared" ref="L24:L36" si="4">J24-H24</f>
        <v>546</v>
      </c>
      <c r="M24" s="10">
        <v>332</v>
      </c>
      <c r="N24" s="3">
        <v>175</v>
      </c>
      <c r="O24" s="3">
        <f t="shared" si="3"/>
        <v>-546</v>
      </c>
      <c r="P24" s="205" t="s">
        <v>221</v>
      </c>
    </row>
    <row r="25" spans="1:16">
      <c r="A25" s="770" t="s">
        <v>64</v>
      </c>
      <c r="B25" s="519"/>
      <c r="C25" s="519"/>
      <c r="D25" s="771"/>
      <c r="E25" s="342"/>
      <c r="F25" s="343">
        <v>1328.0740000000001</v>
      </c>
      <c r="G25" s="339"/>
      <c r="H25" s="340">
        <v>1408</v>
      </c>
      <c r="I25" s="339"/>
      <c r="J25" s="340">
        <v>1458</v>
      </c>
      <c r="K25" s="339"/>
      <c r="L25" s="293">
        <f t="shared" si="4"/>
        <v>50</v>
      </c>
      <c r="M25" s="10"/>
      <c r="O25" s="3">
        <f t="shared" si="3"/>
        <v>-50</v>
      </c>
      <c r="P25" s="205" t="s">
        <v>221</v>
      </c>
    </row>
    <row r="26" spans="1:16">
      <c r="A26" s="770" t="s">
        <v>65</v>
      </c>
      <c r="B26" s="519"/>
      <c r="C26" s="519"/>
      <c r="D26" s="771"/>
      <c r="E26" s="342"/>
      <c r="F26" s="343">
        <v>4746</v>
      </c>
      <c r="G26" s="339"/>
      <c r="H26" s="340">
        <v>5500</v>
      </c>
      <c r="I26" s="339"/>
      <c r="J26" s="340">
        <v>7544</v>
      </c>
      <c r="K26" s="339"/>
      <c r="L26" s="293">
        <f t="shared" si="4"/>
        <v>2044</v>
      </c>
      <c r="M26" s="10"/>
      <c r="N26" s="3">
        <v>14918</v>
      </c>
      <c r="O26" s="3">
        <f t="shared" si="3"/>
        <v>-2044</v>
      </c>
      <c r="P26" s="205" t="s">
        <v>221</v>
      </c>
    </row>
    <row r="27" spans="1:16">
      <c r="A27" s="770" t="s">
        <v>66</v>
      </c>
      <c r="B27" s="519"/>
      <c r="C27" s="519"/>
      <c r="D27" s="771"/>
      <c r="E27" s="342"/>
      <c r="F27" s="343">
        <v>138776</v>
      </c>
      <c r="G27" s="339"/>
      <c r="H27" s="340">
        <v>153286</v>
      </c>
      <c r="I27" s="339"/>
      <c r="J27" s="340">
        <v>160510</v>
      </c>
      <c r="K27" s="339"/>
      <c r="L27" s="293">
        <f t="shared" si="4"/>
        <v>7224</v>
      </c>
      <c r="M27" s="10">
        <v>276</v>
      </c>
      <c r="N27" s="3">
        <v>14853</v>
      </c>
      <c r="O27" s="3">
        <f t="shared" si="3"/>
        <v>-7224</v>
      </c>
      <c r="P27" s="205" t="s">
        <v>221</v>
      </c>
    </row>
    <row r="28" spans="1:16">
      <c r="A28" s="770" t="s">
        <v>219</v>
      </c>
      <c r="B28" s="779"/>
      <c r="C28" s="779"/>
      <c r="D28" s="780"/>
      <c r="E28" s="342"/>
      <c r="F28" s="343">
        <v>4501</v>
      </c>
      <c r="G28" s="339"/>
      <c r="H28" s="340">
        <v>6265</v>
      </c>
      <c r="I28" s="339"/>
      <c r="J28" s="340">
        <v>7359</v>
      </c>
      <c r="K28" s="339"/>
      <c r="L28" s="293">
        <f t="shared" si="4"/>
        <v>1094</v>
      </c>
      <c r="M28" s="10"/>
      <c r="N28" s="3">
        <v>135</v>
      </c>
      <c r="O28" s="3">
        <f t="shared" si="3"/>
        <v>-1094</v>
      </c>
      <c r="P28" s="205" t="s">
        <v>221</v>
      </c>
    </row>
    <row r="29" spans="1:16">
      <c r="A29" s="770" t="s">
        <v>144</v>
      </c>
      <c r="B29" s="519"/>
      <c r="C29" s="519"/>
      <c r="D29" s="771"/>
      <c r="E29" s="342"/>
      <c r="F29" s="343">
        <v>11646</v>
      </c>
      <c r="G29" s="339"/>
      <c r="H29" s="340">
        <v>24120</v>
      </c>
      <c r="I29" s="339"/>
      <c r="J29" s="340">
        <v>25781</v>
      </c>
      <c r="K29" s="339"/>
      <c r="L29" s="293">
        <f t="shared" si="4"/>
        <v>1661</v>
      </c>
      <c r="M29" s="10"/>
      <c r="O29" s="3">
        <f t="shared" si="3"/>
        <v>-1661</v>
      </c>
      <c r="P29" s="205" t="s">
        <v>221</v>
      </c>
    </row>
    <row r="30" spans="1:16">
      <c r="A30" s="770" t="s">
        <v>169</v>
      </c>
      <c r="B30" s="519"/>
      <c r="C30" s="519"/>
      <c r="D30" s="771"/>
      <c r="E30" s="342"/>
      <c r="F30" s="343">
        <v>0</v>
      </c>
      <c r="G30" s="339"/>
      <c r="H30" s="340">
        <v>0</v>
      </c>
      <c r="I30" s="339"/>
      <c r="J30" s="340">
        <v>0</v>
      </c>
      <c r="K30" s="339"/>
      <c r="L30" s="293">
        <f t="shared" si="4"/>
        <v>0</v>
      </c>
      <c r="M30" s="10"/>
      <c r="O30" s="3">
        <f t="shared" si="3"/>
        <v>0</v>
      </c>
      <c r="P30" s="205" t="s">
        <v>221</v>
      </c>
    </row>
    <row r="31" spans="1:16">
      <c r="A31" s="770" t="s">
        <v>170</v>
      </c>
      <c r="B31" s="519"/>
      <c r="C31" s="519"/>
      <c r="D31" s="771"/>
      <c r="E31" s="342"/>
      <c r="F31" s="343">
        <v>1373</v>
      </c>
      <c r="G31" s="339"/>
      <c r="H31" s="340">
        <v>1008</v>
      </c>
      <c r="I31" s="339"/>
      <c r="J31" s="340">
        <v>1049</v>
      </c>
      <c r="K31" s="339"/>
      <c r="L31" s="293">
        <f t="shared" si="4"/>
        <v>41</v>
      </c>
      <c r="M31" s="10"/>
      <c r="N31" s="3">
        <v>10</v>
      </c>
      <c r="O31" s="3">
        <f t="shared" si="3"/>
        <v>-41</v>
      </c>
      <c r="P31" s="205" t="s">
        <v>221</v>
      </c>
    </row>
    <row r="32" spans="1:16">
      <c r="A32" s="770" t="s">
        <v>67</v>
      </c>
      <c r="B32" s="519"/>
      <c r="C32" s="519"/>
      <c r="D32" s="771"/>
      <c r="E32" s="342"/>
      <c r="F32" s="343">
        <v>16039.183999999999</v>
      </c>
      <c r="G32" s="339"/>
      <c r="H32" s="340">
        <v>18618</v>
      </c>
      <c r="I32" s="339"/>
      <c r="J32" s="340">
        <v>19159</v>
      </c>
      <c r="K32" s="339"/>
      <c r="L32" s="293">
        <f t="shared" si="4"/>
        <v>541</v>
      </c>
      <c r="M32" s="10"/>
      <c r="N32" s="3">
        <v>85</v>
      </c>
      <c r="O32" s="3">
        <f t="shared" si="3"/>
        <v>-541</v>
      </c>
      <c r="P32" s="205" t="s">
        <v>221</v>
      </c>
    </row>
    <row r="33" spans="1:16">
      <c r="A33" s="778" t="s">
        <v>68</v>
      </c>
      <c r="B33" s="519"/>
      <c r="C33" s="519"/>
      <c r="D33" s="771"/>
      <c r="E33" s="342"/>
      <c r="F33" s="343">
        <v>11048.047</v>
      </c>
      <c r="G33" s="339"/>
      <c r="H33" s="340">
        <v>18537</v>
      </c>
      <c r="I33" s="339"/>
      <c r="J33" s="340">
        <v>37512</v>
      </c>
      <c r="K33" s="339"/>
      <c r="L33" s="293">
        <f>J33-H33</f>
        <v>18975</v>
      </c>
      <c r="M33" s="10"/>
      <c r="N33" s="3">
        <v>85</v>
      </c>
      <c r="O33" s="3">
        <f t="shared" si="3"/>
        <v>-18975</v>
      </c>
      <c r="P33" s="205" t="s">
        <v>221</v>
      </c>
    </row>
    <row r="34" spans="1:16">
      <c r="A34" s="778" t="s">
        <v>126</v>
      </c>
      <c r="B34" s="519"/>
      <c r="C34" s="519"/>
      <c r="D34" s="771"/>
      <c r="E34" s="342"/>
      <c r="F34" s="343">
        <v>28698.5</v>
      </c>
      <c r="G34" s="339"/>
      <c r="H34" s="340">
        <v>0</v>
      </c>
      <c r="I34" s="339"/>
      <c r="J34" s="340">
        <v>6000</v>
      </c>
      <c r="K34" s="339"/>
      <c r="L34" s="293">
        <f>J34-H34</f>
        <v>6000</v>
      </c>
      <c r="M34" s="10"/>
      <c r="N34" s="3">
        <v>85</v>
      </c>
      <c r="O34" s="3">
        <f t="shared" si="3"/>
        <v>-6000</v>
      </c>
      <c r="P34" s="205" t="s">
        <v>221</v>
      </c>
    </row>
    <row r="35" spans="1:16">
      <c r="A35" s="778" t="s">
        <v>124</v>
      </c>
      <c r="B35" s="519"/>
      <c r="C35" s="519"/>
      <c r="D35" s="771"/>
      <c r="E35" s="342"/>
      <c r="F35" s="343">
        <v>1193.384</v>
      </c>
      <c r="G35" s="339"/>
      <c r="H35" s="340">
        <v>578</v>
      </c>
      <c r="I35" s="339"/>
      <c r="J35" s="340">
        <v>578</v>
      </c>
      <c r="K35" s="339"/>
      <c r="L35" s="293">
        <f>J35-H35</f>
        <v>0</v>
      </c>
      <c r="M35" s="10"/>
      <c r="N35" s="3">
        <v>85</v>
      </c>
      <c r="O35" s="3">
        <f t="shared" si="3"/>
        <v>0</v>
      </c>
      <c r="P35" s="205" t="s">
        <v>221</v>
      </c>
    </row>
    <row r="36" spans="1:16">
      <c r="A36" s="778" t="s">
        <v>125</v>
      </c>
      <c r="B36" s="519"/>
      <c r="C36" s="519"/>
      <c r="D36" s="771"/>
      <c r="E36" s="342"/>
      <c r="F36" s="343">
        <v>290.78800000000001</v>
      </c>
      <c r="G36" s="339"/>
      <c r="H36" s="340">
        <v>154</v>
      </c>
      <c r="I36" s="339"/>
      <c r="J36" s="340">
        <v>154</v>
      </c>
      <c r="K36" s="339"/>
      <c r="L36" s="293">
        <f t="shared" si="4"/>
        <v>0</v>
      </c>
      <c r="M36" s="10"/>
      <c r="N36" s="3">
        <v>37758</v>
      </c>
      <c r="O36" s="3">
        <f t="shared" si="3"/>
        <v>0</v>
      </c>
      <c r="P36" s="205" t="s">
        <v>221</v>
      </c>
    </row>
    <row r="37" spans="1:16">
      <c r="A37" s="775" t="s">
        <v>69</v>
      </c>
      <c r="B37" s="776"/>
      <c r="C37" s="776"/>
      <c r="D37" s="651"/>
      <c r="E37" s="474"/>
      <c r="F37" s="475">
        <f>SUM(F16:F36)</f>
        <v>1010562.7709999999</v>
      </c>
      <c r="G37" s="203"/>
      <c r="H37" s="131">
        <f>SUM(H16:H36)</f>
        <v>1054214</v>
      </c>
      <c r="I37" s="203"/>
      <c r="J37" s="131">
        <f>SUM(J16:J36)</f>
        <v>1120772</v>
      </c>
      <c r="K37" s="203"/>
      <c r="L37" s="130">
        <f>SUM(L16:L36)</f>
        <v>66558</v>
      </c>
      <c r="M37" s="10">
        <f>SUM(M12:M36)</f>
        <v>9680</v>
      </c>
      <c r="N37" s="3">
        <f>SUM(N16:N36)</f>
        <v>73185</v>
      </c>
      <c r="O37" s="3">
        <f t="shared" si="3"/>
        <v>-66558</v>
      </c>
      <c r="P37" s="205" t="s">
        <v>221</v>
      </c>
    </row>
    <row r="38" spans="1:16" ht="16.899999999999999" customHeight="1">
      <c r="A38" s="777" t="s">
        <v>70</v>
      </c>
      <c r="B38" s="519"/>
      <c r="C38" s="519"/>
      <c r="D38" s="771"/>
      <c r="E38" s="342"/>
      <c r="F38" s="343"/>
      <c r="G38" s="342"/>
      <c r="H38" s="343">
        <f>-F39</f>
        <v>-23</v>
      </c>
      <c r="I38" s="342"/>
      <c r="J38" s="343">
        <f>-H39</f>
        <v>0</v>
      </c>
      <c r="K38" s="342"/>
      <c r="L38" s="344"/>
      <c r="M38" s="10"/>
      <c r="P38" s="205" t="s">
        <v>221</v>
      </c>
    </row>
    <row r="39" spans="1:16">
      <c r="A39" s="777" t="s">
        <v>71</v>
      </c>
      <c r="B39" s="519"/>
      <c r="C39" s="519"/>
      <c r="D39" s="771"/>
      <c r="E39" s="342"/>
      <c r="F39" s="343">
        <v>23</v>
      </c>
      <c r="G39" s="342"/>
      <c r="H39" s="343"/>
      <c r="I39" s="342"/>
      <c r="J39" s="343"/>
      <c r="K39" s="342"/>
      <c r="L39" s="344"/>
      <c r="M39" s="10"/>
      <c r="P39" s="205" t="s">
        <v>221</v>
      </c>
    </row>
    <row r="40" spans="1:16">
      <c r="A40" s="777" t="s">
        <v>72</v>
      </c>
      <c r="B40" s="519"/>
      <c r="C40" s="519"/>
      <c r="D40" s="771"/>
      <c r="E40" s="342"/>
      <c r="F40" s="343"/>
      <c r="G40" s="342"/>
      <c r="H40" s="343"/>
      <c r="I40" s="342"/>
      <c r="J40" s="343"/>
      <c r="K40" s="342"/>
      <c r="L40" s="344"/>
      <c r="M40" s="10"/>
      <c r="P40" s="205" t="s">
        <v>221</v>
      </c>
    </row>
    <row r="41" spans="1:16" ht="16.5" thickBot="1">
      <c r="A41" s="761" t="s">
        <v>222</v>
      </c>
      <c r="B41" s="762"/>
      <c r="C41" s="762"/>
      <c r="D41" s="763"/>
      <c r="E41" s="354"/>
      <c r="F41" s="355">
        <f>F37-F38+F39-F40</f>
        <v>1010585.7709999999</v>
      </c>
      <c r="G41" s="354"/>
      <c r="H41" s="355">
        <f>H37-H38+H39-H40</f>
        <v>1054237</v>
      </c>
      <c r="I41" s="354"/>
      <c r="J41" s="355">
        <f>J37-J38+J39-J40</f>
        <v>1120772</v>
      </c>
      <c r="K41" s="354"/>
      <c r="L41" s="356"/>
      <c r="M41" s="10"/>
      <c r="P41" s="205" t="s">
        <v>221</v>
      </c>
    </row>
    <row r="42" spans="1:16">
      <c r="A42" s="767" t="s">
        <v>200</v>
      </c>
      <c r="B42" s="768"/>
      <c r="C42" s="768"/>
      <c r="D42" s="769"/>
      <c r="E42" s="339"/>
      <c r="F42" s="340"/>
      <c r="G42" s="339"/>
      <c r="H42" s="340"/>
      <c r="I42" s="339"/>
      <c r="J42" s="340"/>
      <c r="K42" s="339"/>
      <c r="L42" s="293"/>
      <c r="M42" s="10"/>
      <c r="P42" s="205" t="s">
        <v>221</v>
      </c>
    </row>
    <row r="43" spans="1:16">
      <c r="A43" s="770" t="s">
        <v>59</v>
      </c>
      <c r="B43" s="519"/>
      <c r="C43" s="519"/>
      <c r="D43" s="771"/>
      <c r="E43" s="341">
        <v>55</v>
      </c>
      <c r="F43" s="343"/>
      <c r="G43" s="341">
        <v>55</v>
      </c>
      <c r="H43" s="343"/>
      <c r="I43" s="341">
        <v>55</v>
      </c>
      <c r="J43" s="343"/>
      <c r="K43" s="342">
        <f>I43-G43</f>
        <v>0</v>
      </c>
      <c r="L43" s="293">
        <f>J43-H43</f>
        <v>0</v>
      </c>
      <c r="M43" s="10"/>
      <c r="P43" s="205" t="s">
        <v>221</v>
      </c>
    </row>
    <row r="44" spans="1:16">
      <c r="A44" s="772" t="s">
        <v>223</v>
      </c>
      <c r="B44" s="773"/>
      <c r="C44" s="773"/>
      <c r="D44" s="774"/>
      <c r="E44" s="339"/>
      <c r="F44" s="343"/>
      <c r="G44" s="339"/>
      <c r="H44" s="343"/>
      <c r="I44" s="342"/>
      <c r="J44" s="343"/>
      <c r="K44" s="342"/>
      <c r="L44" s="293">
        <f>J44-H44</f>
        <v>0</v>
      </c>
      <c r="M44" s="10"/>
      <c r="P44" s="205" t="s">
        <v>221</v>
      </c>
    </row>
    <row r="45" spans="1:16">
      <c r="A45" s="764" t="s">
        <v>224</v>
      </c>
      <c r="B45" s="765"/>
      <c r="C45" s="765"/>
      <c r="D45" s="766"/>
      <c r="E45" s="428"/>
      <c r="F45" s="465"/>
      <c r="G45" s="428"/>
      <c r="H45" s="465"/>
      <c r="I45" s="429"/>
      <c r="J45" s="465"/>
      <c r="K45" s="429"/>
      <c r="L45" s="430">
        <f>J45-H45</f>
        <v>0</v>
      </c>
      <c r="M45" s="10"/>
      <c r="P45" s="205" t="s">
        <v>315</v>
      </c>
    </row>
    <row r="46" spans="1:16">
      <c r="K46" s="25"/>
      <c r="L46" s="25"/>
      <c r="M46" s="10"/>
    </row>
    <row r="47" spans="1:16">
      <c r="K47" s="25"/>
      <c r="L47" s="25"/>
      <c r="M47" s="10"/>
    </row>
    <row r="48" spans="1:16">
      <c r="K48" s="25"/>
      <c r="L48" s="25"/>
      <c r="M48" s="10"/>
    </row>
    <row r="49" spans="11:13">
      <c r="K49" s="25"/>
      <c r="L49" s="25"/>
      <c r="M49" s="10"/>
    </row>
    <row r="50" spans="11:13">
      <c r="K50" s="25"/>
      <c r="L50" s="25"/>
      <c r="M50" s="10"/>
    </row>
    <row r="51" spans="11:13">
      <c r="K51" s="28"/>
      <c r="L51" s="25"/>
      <c r="M51" s="10"/>
    </row>
    <row r="52" spans="11:13">
      <c r="K52" s="10"/>
      <c r="L52" s="10"/>
      <c r="M52" s="10"/>
    </row>
    <row r="53" spans="11:13">
      <c r="K53" s="9"/>
      <c r="L53" s="9"/>
      <c r="M53" s="10"/>
    </row>
    <row r="54" spans="11:13">
      <c r="K54" s="9"/>
      <c r="L54" s="9"/>
      <c r="M54" s="10"/>
    </row>
    <row r="55" spans="11:13">
      <c r="K55" s="9"/>
      <c r="L55" s="9"/>
      <c r="M55" s="10"/>
    </row>
    <row r="56" spans="11:13">
      <c r="K56" s="9"/>
      <c r="L56" s="9"/>
      <c r="M56" s="10"/>
    </row>
    <row r="57" spans="11:13">
      <c r="M57" s="10"/>
    </row>
    <row r="58" spans="11:13">
      <c r="M58" s="10"/>
    </row>
  </sheetData>
  <mergeCells count="47">
    <mergeCell ref="A17:D17"/>
    <mergeCell ref="A12:D12"/>
    <mergeCell ref="A13:D13"/>
    <mergeCell ref="A14:D14"/>
    <mergeCell ref="A15:D15"/>
    <mergeCell ref="A18:D18"/>
    <mergeCell ref="G8:H8"/>
    <mergeCell ref="A1:L1"/>
    <mergeCell ref="A2:L2"/>
    <mergeCell ref="A3:L3"/>
    <mergeCell ref="A4:L4"/>
    <mergeCell ref="A16:D16"/>
    <mergeCell ref="E8:F8"/>
    <mergeCell ref="A29:D29"/>
    <mergeCell ref="A20:D20"/>
    <mergeCell ref="A26:D26"/>
    <mergeCell ref="A5:L5"/>
    <mergeCell ref="A8:D9"/>
    <mergeCell ref="A10:D10"/>
    <mergeCell ref="A11:D11"/>
    <mergeCell ref="A6:L6"/>
    <mergeCell ref="K8:L8"/>
    <mergeCell ref="I8:J8"/>
    <mergeCell ref="A19:D19"/>
    <mergeCell ref="A23:D23"/>
    <mergeCell ref="A24:D24"/>
    <mergeCell ref="A25:D25"/>
    <mergeCell ref="A27:D27"/>
    <mergeCell ref="A28:D28"/>
    <mergeCell ref="A21:D21"/>
    <mergeCell ref="A22:D22"/>
    <mergeCell ref="A30:D30"/>
    <mergeCell ref="A31:D31"/>
    <mergeCell ref="A32:D32"/>
    <mergeCell ref="A36:D36"/>
    <mergeCell ref="A33:D33"/>
    <mergeCell ref="A35:D35"/>
    <mergeCell ref="A34:D34"/>
    <mergeCell ref="A41:D41"/>
    <mergeCell ref="A45:D45"/>
    <mergeCell ref="A42:D42"/>
    <mergeCell ref="A43:D43"/>
    <mergeCell ref="A44:D44"/>
    <mergeCell ref="A37:D37"/>
    <mergeCell ref="A38:D38"/>
    <mergeCell ref="A39:D39"/>
    <mergeCell ref="A40:D40"/>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3.xml><?xml version="1.0" encoding="utf-8"?>
<worksheet xmlns="http://schemas.openxmlformats.org/spreadsheetml/2006/main" xmlns:r="http://schemas.openxmlformats.org/officeDocument/2006/relationships">
  <sheetPr codeName="Sheet18"/>
  <dimension ref="A1:K26"/>
  <sheetViews>
    <sheetView zoomScaleNormal="100" zoomScaleSheetLayoutView="75" workbookViewId="0">
      <selection activeCell="K18" sqref="K18"/>
    </sheetView>
  </sheetViews>
  <sheetFormatPr defaultRowHeight="15"/>
  <sheetData>
    <row r="1" spans="1:11" ht="20.25">
      <c r="A1" s="805" t="s">
        <v>220</v>
      </c>
      <c r="B1" s="805"/>
      <c r="C1" s="805"/>
      <c r="D1" s="805"/>
      <c r="E1" s="805"/>
      <c r="F1" s="805"/>
      <c r="G1" s="805"/>
      <c r="H1" s="805"/>
      <c r="I1" s="805"/>
      <c r="J1" s="805"/>
      <c r="K1" s="197" t="s">
        <v>221</v>
      </c>
    </row>
    <row r="2" spans="1:11" ht="20.25">
      <c r="A2" s="806"/>
      <c r="B2" s="806"/>
      <c r="C2" s="806"/>
      <c r="D2" s="806"/>
      <c r="E2" s="806"/>
      <c r="F2" s="806"/>
      <c r="G2" s="806"/>
      <c r="H2" s="806"/>
      <c r="I2" s="806"/>
      <c r="J2" s="806"/>
      <c r="K2" s="197" t="s">
        <v>221</v>
      </c>
    </row>
    <row r="3" spans="1:11" ht="20.25">
      <c r="A3" s="807"/>
      <c r="B3" s="807"/>
      <c r="C3" s="807"/>
      <c r="D3" s="807"/>
      <c r="E3" s="807"/>
      <c r="F3" s="807"/>
      <c r="G3" s="807"/>
      <c r="H3" s="807"/>
      <c r="I3" s="807"/>
      <c r="J3" s="806"/>
      <c r="K3" s="197" t="s">
        <v>221</v>
      </c>
    </row>
    <row r="4" spans="1:11" ht="20.25">
      <c r="A4" s="810" t="str">
        <f>+'B. Summary of Requirements '!A5:AC5</f>
        <v>Bureau of Alcohol, Tobacco, Firearms and Explosives</v>
      </c>
      <c r="B4" s="493"/>
      <c r="C4" s="493"/>
      <c r="D4" s="493"/>
      <c r="E4" s="493"/>
      <c r="F4" s="493"/>
      <c r="G4" s="493"/>
      <c r="H4" s="493"/>
      <c r="I4" s="493"/>
      <c r="J4" s="493"/>
      <c r="K4" s="197" t="s">
        <v>221</v>
      </c>
    </row>
    <row r="5" spans="1:11">
      <c r="A5" s="808"/>
      <c r="B5" s="808"/>
      <c r="C5" s="808"/>
      <c r="D5" s="808"/>
      <c r="E5" s="808"/>
      <c r="F5" s="808"/>
      <c r="G5" s="808"/>
      <c r="H5" s="808"/>
      <c r="I5" s="808"/>
      <c r="J5" s="809"/>
      <c r="K5" s="197" t="s">
        <v>221</v>
      </c>
    </row>
    <row r="6" spans="1:11" ht="15.75">
      <c r="A6" s="801" t="s">
        <v>188</v>
      </c>
      <c r="B6" s="802"/>
      <c r="C6" s="802"/>
      <c r="D6" s="802"/>
      <c r="E6" s="802"/>
      <c r="F6" s="802"/>
      <c r="G6" s="802"/>
      <c r="H6" s="802"/>
      <c r="I6" s="802"/>
      <c r="J6" s="802"/>
      <c r="K6" s="197" t="s">
        <v>221</v>
      </c>
    </row>
    <row r="7" spans="1:11" ht="15.75">
      <c r="A7" s="803" t="s">
        <v>187</v>
      </c>
      <c r="B7" s="804"/>
      <c r="C7" s="804"/>
      <c r="D7" s="804"/>
      <c r="E7" s="804"/>
      <c r="F7" s="804"/>
      <c r="G7" s="804"/>
      <c r="H7" s="804"/>
      <c r="I7" s="804"/>
      <c r="J7" s="804"/>
      <c r="K7" s="197" t="s">
        <v>221</v>
      </c>
    </row>
    <row r="8" spans="1:11">
      <c r="A8" s="405"/>
      <c r="B8" s="405"/>
      <c r="C8" s="405"/>
      <c r="D8" s="405"/>
      <c r="E8" s="405"/>
      <c r="F8" s="405"/>
      <c r="G8" s="405"/>
      <c r="H8" s="405"/>
      <c r="I8" s="405"/>
      <c r="J8" s="405"/>
      <c r="K8" s="197" t="s">
        <v>221</v>
      </c>
    </row>
    <row r="9" spans="1:11" ht="15.75">
      <c r="A9" s="406"/>
      <c r="B9" s="406"/>
      <c r="C9" s="406"/>
      <c r="D9" s="406"/>
      <c r="E9" s="407"/>
      <c r="F9" s="407"/>
      <c r="G9" s="407"/>
      <c r="H9" s="407"/>
      <c r="I9" s="407"/>
      <c r="J9" s="406"/>
      <c r="K9" s="197" t="s">
        <v>221</v>
      </c>
    </row>
    <row r="10" spans="1:11" ht="15.75">
      <c r="A10" s="795" t="s">
        <v>295</v>
      </c>
      <c r="B10" s="795"/>
      <c r="C10" s="795"/>
      <c r="D10" s="795"/>
      <c r="E10" s="795"/>
      <c r="F10" s="795"/>
      <c r="G10" s="795"/>
      <c r="H10" s="795"/>
      <c r="I10" s="795"/>
      <c r="J10" s="795"/>
      <c r="K10" s="197" t="s">
        <v>221</v>
      </c>
    </row>
    <row r="11" spans="1:11" ht="15.75">
      <c r="A11" s="408"/>
      <c r="B11" s="408"/>
      <c r="C11" s="408"/>
      <c r="D11" s="408"/>
      <c r="E11" s="408"/>
      <c r="F11" s="408"/>
      <c r="G11" s="408"/>
      <c r="H11" s="408"/>
      <c r="I11" s="408"/>
      <c r="J11" s="408"/>
      <c r="K11" s="197" t="s">
        <v>221</v>
      </c>
    </row>
    <row r="12" spans="1:11" ht="15.75">
      <c r="A12" s="432" t="s">
        <v>300</v>
      </c>
      <c r="B12" s="406"/>
      <c r="C12" s="406"/>
      <c r="D12" s="406"/>
      <c r="E12" s="406"/>
      <c r="F12" s="406"/>
      <c r="G12" s="406"/>
      <c r="H12" s="406"/>
      <c r="I12" s="406"/>
      <c r="J12" s="406"/>
      <c r="K12" s="197" t="s">
        <v>221</v>
      </c>
    </row>
    <row r="13" spans="1:11" ht="15" customHeight="1">
      <c r="A13" s="431"/>
      <c r="B13" s="431"/>
      <c r="C13" s="431"/>
      <c r="D13" s="431"/>
      <c r="E13" s="431"/>
      <c r="F13" s="431"/>
      <c r="G13" s="431"/>
      <c r="H13" s="431"/>
      <c r="I13" s="431"/>
      <c r="J13" s="433"/>
      <c r="K13" s="197" t="s">
        <v>221</v>
      </c>
    </row>
    <row r="14" spans="1:11" ht="87.75" customHeight="1">
      <c r="A14" s="796" t="s">
        <v>302</v>
      </c>
      <c r="B14" s="633"/>
      <c r="C14" s="633"/>
      <c r="D14" s="633"/>
      <c r="E14" s="633"/>
      <c r="F14" s="633"/>
      <c r="G14" s="633"/>
      <c r="H14" s="633"/>
      <c r="I14" s="633"/>
      <c r="J14" s="433"/>
      <c r="K14" s="197" t="s">
        <v>221</v>
      </c>
    </row>
    <row r="15" spans="1:11" ht="15" customHeight="1">
      <c r="A15" s="431"/>
      <c r="B15" s="431"/>
      <c r="C15" s="431"/>
      <c r="D15" s="431"/>
      <c r="E15" s="431"/>
      <c r="F15" s="431"/>
      <c r="G15" s="431"/>
      <c r="H15" s="431"/>
      <c r="I15" s="431"/>
      <c r="J15" s="433"/>
      <c r="K15" s="197" t="s">
        <v>221</v>
      </c>
    </row>
    <row r="16" spans="1:11" ht="15" customHeight="1">
      <c r="A16" s="432" t="s">
        <v>301</v>
      </c>
      <c r="B16" s="431"/>
      <c r="C16" s="431"/>
      <c r="D16" s="431"/>
      <c r="E16" s="431"/>
      <c r="F16" s="431"/>
      <c r="G16" s="431"/>
      <c r="H16" s="431"/>
      <c r="I16" s="431"/>
      <c r="J16" s="433"/>
      <c r="K16" s="197" t="s">
        <v>221</v>
      </c>
    </row>
    <row r="17" spans="1:11" ht="15" customHeight="1">
      <c r="A17" s="431"/>
      <c r="B17" s="431"/>
      <c r="C17" s="431"/>
      <c r="D17" s="431"/>
      <c r="E17" s="431"/>
      <c r="F17" s="431"/>
      <c r="G17" s="431"/>
      <c r="H17" s="431"/>
      <c r="I17" s="431"/>
      <c r="J17" s="433"/>
      <c r="K17" s="197" t="s">
        <v>221</v>
      </c>
    </row>
    <row r="18" spans="1:11" ht="150.75" customHeight="1">
      <c r="A18" s="797" t="s">
        <v>112</v>
      </c>
      <c r="B18" s="798"/>
      <c r="C18" s="798"/>
      <c r="D18" s="798"/>
      <c r="E18" s="798"/>
      <c r="F18" s="798"/>
      <c r="G18" s="798"/>
      <c r="H18" s="798"/>
      <c r="I18" s="798"/>
      <c r="J18" s="433"/>
      <c r="K18" s="197" t="s">
        <v>221</v>
      </c>
    </row>
    <row r="19" spans="1:11" ht="15" customHeight="1">
      <c r="A19" s="431"/>
      <c r="B19" s="431"/>
      <c r="C19" s="431"/>
      <c r="D19" s="431"/>
      <c r="E19" s="431"/>
      <c r="F19" s="431"/>
      <c r="G19" s="431"/>
      <c r="H19" s="431"/>
      <c r="I19" s="431"/>
      <c r="J19" s="433"/>
      <c r="K19" s="197" t="s">
        <v>221</v>
      </c>
    </row>
    <row r="20" spans="1:11" ht="15" customHeight="1">
      <c r="A20" s="432" t="s">
        <v>303</v>
      </c>
      <c r="B20" s="431"/>
      <c r="C20" s="431"/>
      <c r="D20" s="431"/>
      <c r="E20" s="431"/>
      <c r="F20" s="431"/>
      <c r="G20" s="431"/>
      <c r="H20" s="431"/>
      <c r="I20" s="431"/>
      <c r="J20" s="433"/>
      <c r="K20" s="197" t="s">
        <v>221</v>
      </c>
    </row>
    <row r="21" spans="1:11" ht="15" customHeight="1">
      <c r="B21" s="431"/>
      <c r="C21" s="431"/>
      <c r="D21" s="431"/>
      <c r="E21" s="431"/>
      <c r="F21" s="431"/>
      <c r="G21" s="431"/>
      <c r="H21" s="431"/>
      <c r="I21" s="431"/>
      <c r="J21" s="433"/>
      <c r="K21" s="197" t="s">
        <v>221</v>
      </c>
    </row>
    <row r="22" spans="1:11" ht="39" customHeight="1">
      <c r="A22" s="799" t="s">
        <v>113</v>
      </c>
      <c r="B22" s="800"/>
      <c r="C22" s="800"/>
      <c r="D22" s="800"/>
      <c r="E22" s="800"/>
      <c r="F22" s="800"/>
      <c r="G22" s="800"/>
      <c r="H22" s="800"/>
      <c r="I22" s="800"/>
      <c r="J22" s="433"/>
      <c r="K22" s="197" t="s">
        <v>221</v>
      </c>
    </row>
    <row r="23" spans="1:11" ht="15" customHeight="1">
      <c r="A23" s="431"/>
      <c r="B23" s="431"/>
      <c r="C23" s="431"/>
      <c r="D23" s="431"/>
      <c r="E23" s="431"/>
      <c r="F23" s="431"/>
      <c r="G23" s="431"/>
      <c r="H23" s="431"/>
      <c r="I23" s="431"/>
      <c r="J23" s="433"/>
      <c r="K23" s="197" t="s">
        <v>221</v>
      </c>
    </row>
    <row r="24" spans="1:11" ht="15" customHeight="1">
      <c r="A24" s="431"/>
      <c r="B24" s="431"/>
      <c r="C24" s="431"/>
      <c r="D24" s="431"/>
      <c r="E24" s="431"/>
      <c r="F24" s="431"/>
      <c r="G24" s="431"/>
      <c r="H24" s="431"/>
      <c r="I24" s="431"/>
      <c r="J24" s="433"/>
      <c r="K24" s="197" t="s">
        <v>315</v>
      </c>
    </row>
    <row r="25" spans="1:11">
      <c r="A25" s="409"/>
      <c r="B25" s="409"/>
      <c r="C25" s="409"/>
      <c r="D25" s="409"/>
      <c r="E25" s="409"/>
      <c r="F25" s="409"/>
      <c r="G25" s="409"/>
      <c r="H25" s="409"/>
      <c r="I25" s="409"/>
      <c r="J25" s="409"/>
    </row>
    <row r="26" spans="1:11">
      <c r="A26" s="410"/>
      <c r="B26" s="410"/>
      <c r="C26" s="410"/>
      <c r="D26" s="410"/>
      <c r="E26" s="410"/>
      <c r="F26" s="410"/>
      <c r="G26" s="410"/>
      <c r="H26" s="410"/>
      <c r="I26" s="410"/>
      <c r="J26" s="410"/>
    </row>
  </sheetData>
  <mergeCells count="11">
    <mergeCell ref="A1:J1"/>
    <mergeCell ref="A2:J2"/>
    <mergeCell ref="A3:J3"/>
    <mergeCell ref="A5:J5"/>
    <mergeCell ref="A4:J4"/>
    <mergeCell ref="A10:J10"/>
    <mergeCell ref="A14:I14"/>
    <mergeCell ref="A18:I18"/>
    <mergeCell ref="A22:I22"/>
    <mergeCell ref="A6:J6"/>
    <mergeCell ref="A7:J7"/>
  </mergeCells>
  <phoneticPr fontId="47" type="noConversion"/>
  <printOptions horizontalCentered="1"/>
  <pageMargins left="0.75" right="0.75" top="1" bottom="1" header="0.5" footer="0.5"/>
  <pageSetup scale="76"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4">
    <pageSetUpPr fitToPage="1"/>
  </sheetPr>
  <dimension ref="A1:AD85"/>
  <sheetViews>
    <sheetView showGridLines="0" showOutlineSymbols="0" topLeftCell="I31" zoomScale="75" zoomScaleNormal="75" zoomScaleSheetLayoutView="75" workbookViewId="0">
      <selection activeCell="A18" sqref="A18:Y18"/>
    </sheetView>
  </sheetViews>
  <sheetFormatPr defaultColWidth="9.6640625" defaultRowHeight="15.75"/>
  <cols>
    <col min="1" max="2" width="2.5546875" style="5" customWidth="1"/>
    <col min="3" max="3" width="25" style="5" customWidth="1"/>
    <col min="4" max="4" width="6.6640625" style="5" customWidth="1"/>
    <col min="5" max="5" width="1.6640625" style="5" customWidth="1"/>
    <col min="6" max="6" width="2" style="5" customWidth="1"/>
    <col min="7" max="7" width="1.77734375" style="5" customWidth="1"/>
    <col min="8" max="8" width="6.88671875" style="10" customWidth="1"/>
    <col min="9" max="9" width="6.21875" style="10" customWidth="1"/>
    <col min="10" max="10" width="10.21875" style="10" customWidth="1"/>
    <col min="11" max="11" width="5.6640625" style="10" customWidth="1"/>
    <col min="12" max="12" width="6.21875" style="10" customWidth="1"/>
    <col min="13" max="13" width="9.77734375" style="10" customWidth="1"/>
    <col min="14" max="15" width="5.6640625" style="10" customWidth="1"/>
    <col min="16" max="16" width="7.6640625" style="10" customWidth="1"/>
    <col min="17" max="17" width="5.6640625" style="10" customWidth="1"/>
    <col min="18" max="18" width="6.109375" style="10" customWidth="1"/>
    <col min="19" max="19" width="9.77734375" style="10" customWidth="1"/>
    <col min="20" max="21" width="5.6640625" style="10" customWidth="1"/>
    <col min="22" max="22" width="8.5546875" style="10" customWidth="1"/>
    <col min="23" max="23" width="6.109375" style="10" customWidth="1"/>
    <col min="24" max="24" width="5.6640625" style="10" customWidth="1"/>
    <col min="25" max="25" width="7" style="10" customWidth="1"/>
    <col min="26" max="26" width="1.6640625" style="10" hidden="1" customWidth="1"/>
    <col min="27" max="27" width="9.5546875" style="10" customWidth="1"/>
    <col min="28" max="28" width="6.21875" style="10" customWidth="1"/>
    <col min="29" max="29" width="11.88671875" style="10" customWidth="1"/>
    <col min="30" max="30" width="1" style="216" customWidth="1"/>
    <col min="31" max="31" width="5.6640625" style="5" customWidth="1"/>
    <col min="32" max="32" width="7.6640625" style="5" customWidth="1"/>
    <col min="33" max="16384" width="9.6640625" style="5"/>
  </cols>
  <sheetData>
    <row r="1" spans="1:30" ht="20.25">
      <c r="A1" s="498" t="s">
        <v>327</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215" t="s">
        <v>221</v>
      </c>
    </row>
    <row r="2" spans="1:30">
      <c r="AD2" s="215" t="s">
        <v>221</v>
      </c>
    </row>
    <row r="3" spans="1:30">
      <c r="A3" s="6"/>
      <c r="B3" s="6"/>
      <c r="C3" s="6"/>
      <c r="D3" s="6"/>
      <c r="E3" s="6"/>
      <c r="F3" s="6"/>
      <c r="G3" s="6"/>
      <c r="H3" s="9"/>
      <c r="I3" s="9"/>
      <c r="J3" s="9"/>
      <c r="K3" s="9"/>
      <c r="L3" s="9"/>
      <c r="M3" s="9"/>
      <c r="N3" s="9"/>
      <c r="O3" s="9"/>
      <c r="P3" s="9"/>
      <c r="Q3" s="9"/>
      <c r="R3" s="9"/>
      <c r="S3" s="9"/>
      <c r="T3" s="9"/>
      <c r="U3" s="9"/>
      <c r="V3" s="9"/>
      <c r="W3" s="9"/>
      <c r="X3" s="9"/>
      <c r="Y3" s="9"/>
      <c r="Z3" s="9"/>
      <c r="AA3" s="9"/>
      <c r="AB3" s="9"/>
      <c r="AC3" s="9"/>
      <c r="AD3" s="215" t="s">
        <v>221</v>
      </c>
    </row>
    <row r="4" spans="1:30" ht="22.5">
      <c r="A4" s="490" t="s">
        <v>199</v>
      </c>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215" t="s">
        <v>221</v>
      </c>
    </row>
    <row r="5" spans="1:30" ht="23.25">
      <c r="A5" s="492" t="s">
        <v>299</v>
      </c>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215" t="s">
        <v>221</v>
      </c>
    </row>
    <row r="6" spans="1:30" ht="23.25">
      <c r="A6" s="492" t="s">
        <v>228</v>
      </c>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215" t="s">
        <v>221</v>
      </c>
    </row>
    <row r="7" spans="1:30" ht="23.25">
      <c r="A7" s="492" t="s">
        <v>187</v>
      </c>
      <c r="B7" s="493"/>
      <c r="C7" s="493"/>
      <c r="D7" s="493"/>
      <c r="E7" s="493"/>
      <c r="F7" s="493"/>
      <c r="G7" s="493"/>
      <c r="H7" s="493"/>
      <c r="I7" s="493"/>
      <c r="J7" s="493"/>
      <c r="K7" s="493"/>
      <c r="L7" s="493"/>
      <c r="M7" s="493"/>
      <c r="N7" s="493"/>
      <c r="O7" s="493"/>
      <c r="P7" s="493"/>
      <c r="Q7" s="493"/>
      <c r="R7" s="493"/>
      <c r="S7" s="493"/>
      <c r="T7" s="493"/>
      <c r="U7" s="493"/>
      <c r="V7" s="493"/>
      <c r="W7" s="493"/>
      <c r="X7" s="493"/>
      <c r="Y7" s="493"/>
      <c r="Z7" s="493"/>
      <c r="AA7" s="493"/>
      <c r="AB7" s="493"/>
      <c r="AC7" s="493"/>
      <c r="AD7" s="215" t="s">
        <v>221</v>
      </c>
    </row>
    <row r="8" spans="1:30" ht="23.25">
      <c r="A8" s="103"/>
      <c r="B8" s="7"/>
      <c r="C8" s="7"/>
      <c r="D8" s="7"/>
      <c r="E8" s="7"/>
      <c r="F8" s="7"/>
      <c r="G8" s="7"/>
      <c r="H8" s="12"/>
      <c r="I8" s="12"/>
      <c r="J8" s="12"/>
      <c r="K8" s="12"/>
      <c r="L8" s="12"/>
      <c r="M8" s="12"/>
      <c r="N8" s="12"/>
      <c r="O8" s="12"/>
      <c r="P8" s="12"/>
      <c r="Q8" s="12"/>
      <c r="R8" s="12"/>
      <c r="S8" s="12"/>
      <c r="T8" s="12"/>
      <c r="U8" s="12"/>
      <c r="V8" s="12"/>
      <c r="W8" s="12"/>
      <c r="X8" s="12"/>
      <c r="Y8" s="12"/>
      <c r="Z8" s="12"/>
      <c r="AA8" s="12"/>
      <c r="AB8" s="12"/>
      <c r="AC8" s="12"/>
      <c r="AD8" s="215"/>
    </row>
    <row r="9" spans="1:30" ht="23.25">
      <c r="A9" s="103"/>
      <c r="B9" s="7"/>
      <c r="C9" s="7"/>
      <c r="D9" s="7"/>
      <c r="E9" s="7"/>
      <c r="F9" s="7"/>
      <c r="G9" s="7"/>
      <c r="H9" s="12"/>
      <c r="I9" s="12"/>
      <c r="J9" s="12"/>
      <c r="K9" s="12"/>
      <c r="L9" s="12"/>
      <c r="M9" s="12"/>
      <c r="N9" s="12"/>
      <c r="O9" s="12"/>
      <c r="P9" s="12"/>
      <c r="Q9" s="12"/>
      <c r="R9" s="12"/>
      <c r="S9" s="12"/>
      <c r="T9" s="12"/>
      <c r="U9" s="12"/>
      <c r="V9" s="12"/>
      <c r="W9" s="12"/>
      <c r="X9" s="12"/>
      <c r="Y9" s="12"/>
      <c r="Z9" s="12"/>
      <c r="AA9" s="12"/>
      <c r="AB9" s="12"/>
      <c r="AC9" s="12"/>
      <c r="AD9" s="215"/>
    </row>
    <row r="10" spans="1:30" ht="23.25">
      <c r="A10" s="103"/>
      <c r="B10" s="7"/>
      <c r="C10" s="7"/>
      <c r="D10" s="7"/>
      <c r="E10" s="7"/>
      <c r="F10" s="7"/>
      <c r="G10" s="7"/>
      <c r="H10" s="12"/>
      <c r="I10" s="12"/>
      <c r="J10" s="12"/>
      <c r="K10" s="12"/>
      <c r="L10" s="12"/>
      <c r="M10" s="12"/>
      <c r="N10" s="12"/>
      <c r="O10" s="12"/>
      <c r="P10" s="12"/>
      <c r="Q10" s="12"/>
      <c r="R10" s="12"/>
      <c r="S10" s="12"/>
      <c r="T10" s="12"/>
      <c r="U10" s="12"/>
      <c r="V10" s="12"/>
      <c r="W10" s="12"/>
      <c r="X10" s="12"/>
      <c r="Y10" s="12"/>
      <c r="Z10" s="12"/>
      <c r="AA10" s="12"/>
      <c r="AB10" s="12"/>
      <c r="AC10" s="12"/>
      <c r="AD10" s="215"/>
    </row>
    <row r="11" spans="1:30">
      <c r="A11" s="68"/>
      <c r="B11" s="7"/>
      <c r="C11" s="7"/>
      <c r="D11" s="7"/>
      <c r="E11" s="7"/>
      <c r="F11" s="7"/>
      <c r="G11" s="7"/>
      <c r="H11" s="12"/>
      <c r="I11" s="12"/>
      <c r="J11" s="12"/>
      <c r="K11" s="12"/>
      <c r="L11" s="12"/>
      <c r="M11" s="12"/>
      <c r="N11" s="12"/>
      <c r="O11" s="12"/>
      <c r="P11" s="12"/>
      <c r="Q11" s="12"/>
      <c r="R11" s="12"/>
      <c r="S11" s="12"/>
      <c r="T11" s="12"/>
      <c r="U11" s="12"/>
      <c r="V11" s="12"/>
      <c r="W11" s="12"/>
      <c r="X11" s="12"/>
      <c r="Y11" s="12"/>
      <c r="Z11" s="12"/>
      <c r="AA11" s="527" t="s">
        <v>258</v>
      </c>
      <c r="AB11" s="528"/>
      <c r="AC11" s="529"/>
      <c r="AD11" s="215" t="s">
        <v>221</v>
      </c>
    </row>
    <row r="12" spans="1:30">
      <c r="A12" s="8"/>
      <c r="B12" s="8"/>
      <c r="C12" s="8"/>
      <c r="D12" s="8"/>
      <c r="E12" s="8"/>
      <c r="F12" s="8"/>
      <c r="G12" s="8"/>
      <c r="H12" s="174"/>
      <c r="I12" s="174"/>
      <c r="J12" s="174"/>
      <c r="K12" s="174"/>
      <c r="L12" s="174"/>
      <c r="M12" s="174"/>
      <c r="N12" s="174"/>
      <c r="O12" s="174"/>
      <c r="P12" s="174"/>
      <c r="Q12" s="174"/>
      <c r="R12" s="174"/>
      <c r="S12" s="174"/>
      <c r="T12" s="174"/>
      <c r="U12" s="174"/>
      <c r="V12" s="174"/>
      <c r="W12" s="174"/>
      <c r="X12" s="174"/>
      <c r="Y12" s="174"/>
      <c r="Z12" s="93"/>
      <c r="AA12" s="533" t="s">
        <v>311</v>
      </c>
      <c r="AB12" s="532" t="s">
        <v>44</v>
      </c>
      <c r="AC12" s="530" t="s">
        <v>212</v>
      </c>
      <c r="AD12" s="215" t="s">
        <v>221</v>
      </c>
    </row>
    <row r="13" spans="1:30" ht="16.5" thickBot="1">
      <c r="A13" s="181"/>
      <c r="B13" s="99"/>
      <c r="C13" s="99"/>
      <c r="D13" s="99"/>
      <c r="E13" s="99"/>
      <c r="F13" s="99"/>
      <c r="G13" s="99"/>
      <c r="H13" s="100"/>
      <c r="I13" s="100"/>
      <c r="J13" s="100"/>
      <c r="K13" s="100"/>
      <c r="L13" s="100"/>
      <c r="M13" s="100"/>
      <c r="N13" s="100"/>
      <c r="O13" s="100"/>
      <c r="P13" s="100"/>
      <c r="Q13" s="100"/>
      <c r="R13" s="100"/>
      <c r="S13" s="100"/>
      <c r="T13" s="100"/>
      <c r="U13" s="100"/>
      <c r="V13" s="100"/>
      <c r="W13" s="100"/>
      <c r="X13" s="100"/>
      <c r="Y13" s="100"/>
      <c r="Z13" s="100"/>
      <c r="AA13" s="534"/>
      <c r="AB13" s="531"/>
      <c r="AC13" s="531"/>
      <c r="AD13" s="215" t="s">
        <v>221</v>
      </c>
    </row>
    <row r="14" spans="1:30">
      <c r="A14" s="500" t="s">
        <v>151</v>
      </c>
      <c r="B14" s="501"/>
      <c r="C14" s="501"/>
      <c r="D14" s="501"/>
      <c r="E14" s="501"/>
      <c r="F14" s="501"/>
      <c r="G14" s="501"/>
      <c r="H14" s="501"/>
      <c r="I14" s="501"/>
      <c r="J14" s="501"/>
      <c r="K14" s="501"/>
      <c r="L14" s="501"/>
      <c r="M14" s="501"/>
      <c r="N14" s="501"/>
      <c r="O14" s="501"/>
      <c r="P14" s="501"/>
      <c r="Q14" s="501"/>
      <c r="R14" s="501"/>
      <c r="S14" s="501"/>
      <c r="T14" s="501"/>
      <c r="U14" s="501"/>
      <c r="V14" s="501"/>
      <c r="W14" s="501"/>
      <c r="X14" s="501"/>
      <c r="Y14" s="501"/>
      <c r="Z14" s="170"/>
      <c r="AA14" s="436">
        <v>4956</v>
      </c>
      <c r="AB14" s="436">
        <v>4880</v>
      </c>
      <c r="AC14" s="437">
        <v>984097</v>
      </c>
      <c r="AD14" s="215" t="s">
        <v>221</v>
      </c>
    </row>
    <row r="15" spans="1:30">
      <c r="A15" s="535" t="s">
        <v>229</v>
      </c>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170"/>
      <c r="AA15" s="436">
        <v>0</v>
      </c>
      <c r="AB15" s="436">
        <v>0</v>
      </c>
      <c r="AC15" s="437">
        <v>23500</v>
      </c>
      <c r="AD15" s="215" t="s">
        <v>221</v>
      </c>
    </row>
    <row r="16" spans="1:30" ht="20.25" customHeight="1">
      <c r="A16" s="513" t="s">
        <v>0</v>
      </c>
      <c r="B16" s="514"/>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97"/>
      <c r="AA16" s="221"/>
      <c r="AB16" s="221"/>
      <c r="AC16" s="222"/>
      <c r="AD16" s="215" t="s">
        <v>221</v>
      </c>
    </row>
    <row r="17" spans="1:30">
      <c r="A17" s="536" t="s">
        <v>225</v>
      </c>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171"/>
      <c r="AA17" s="223">
        <f>+AA16+AA14+AA15</f>
        <v>4956</v>
      </c>
      <c r="AB17" s="223">
        <f>+AB16+AB14+AB15</f>
        <v>4880</v>
      </c>
      <c r="AC17" s="223">
        <f>+AC16+AC14+AC15</f>
        <v>1007597</v>
      </c>
      <c r="AD17" s="215" t="s">
        <v>221</v>
      </c>
    </row>
    <row r="18" spans="1:30">
      <c r="A18" s="500" t="s">
        <v>260</v>
      </c>
      <c r="B18" s="501"/>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170"/>
      <c r="AA18" s="224"/>
      <c r="AB18" s="224"/>
      <c r="AC18" s="224"/>
      <c r="AD18" s="215" t="s">
        <v>221</v>
      </c>
    </row>
    <row r="19" spans="1:30" ht="18.75" customHeight="1">
      <c r="A19" s="494" t="s">
        <v>261</v>
      </c>
      <c r="B19" s="495"/>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172"/>
      <c r="AA19" s="225"/>
      <c r="AB19" s="225"/>
      <c r="AC19" s="226"/>
      <c r="AD19" s="215" t="s">
        <v>221</v>
      </c>
    </row>
    <row r="20" spans="1:30">
      <c r="A20" s="511" t="s">
        <v>262</v>
      </c>
      <c r="B20" s="512"/>
      <c r="C20" s="512"/>
      <c r="D20" s="512"/>
      <c r="E20" s="512"/>
      <c r="F20" s="512"/>
      <c r="G20" s="512"/>
      <c r="H20" s="512"/>
      <c r="I20" s="512"/>
      <c r="J20" s="512"/>
      <c r="K20" s="512"/>
      <c r="L20" s="512"/>
      <c r="M20" s="512"/>
      <c r="N20" s="512"/>
      <c r="O20" s="512"/>
      <c r="P20" s="512"/>
      <c r="Q20" s="512"/>
      <c r="R20" s="512"/>
      <c r="S20" s="512"/>
      <c r="T20" s="512"/>
      <c r="U20" s="512"/>
      <c r="V20" s="512"/>
      <c r="W20" s="512"/>
      <c r="X20" s="512"/>
      <c r="Y20" s="512"/>
      <c r="Z20" s="169"/>
      <c r="AA20" s="227">
        <v>5008</v>
      </c>
      <c r="AB20" s="227">
        <v>4957</v>
      </c>
      <c r="AC20" s="227">
        <v>1054215</v>
      </c>
      <c r="AD20" s="215" t="s">
        <v>221</v>
      </c>
    </row>
    <row r="21" spans="1:30">
      <c r="A21" s="513" t="s">
        <v>135</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97"/>
      <c r="AA21" s="221"/>
      <c r="AB21" s="221"/>
      <c r="AC21" s="222"/>
      <c r="AD21" s="215" t="s">
        <v>221</v>
      </c>
    </row>
    <row r="22" spans="1:30">
      <c r="A22" s="589" t="s">
        <v>263</v>
      </c>
      <c r="B22" s="509"/>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97"/>
      <c r="AA22" s="221"/>
      <c r="AB22" s="221"/>
      <c r="AC22" s="222"/>
      <c r="AD22" s="215" t="s">
        <v>221</v>
      </c>
    </row>
    <row r="23" spans="1:30">
      <c r="A23" s="520" t="s">
        <v>292</v>
      </c>
      <c r="B23" s="521"/>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97"/>
      <c r="AA23" s="221"/>
      <c r="AB23" s="221"/>
      <c r="AC23" s="222"/>
      <c r="AD23" s="215" t="s">
        <v>221</v>
      </c>
    </row>
    <row r="24" spans="1:30">
      <c r="A24" s="524" t="s">
        <v>37</v>
      </c>
      <c r="B24" s="519"/>
      <c r="C24" s="519"/>
      <c r="D24" s="519"/>
      <c r="E24" s="519"/>
      <c r="F24" s="519"/>
      <c r="G24" s="519"/>
      <c r="H24" s="519"/>
      <c r="I24" s="519"/>
      <c r="J24" s="519"/>
      <c r="K24" s="519"/>
      <c r="L24" s="519"/>
      <c r="M24" s="519"/>
      <c r="N24" s="519"/>
      <c r="O24" s="519"/>
      <c r="P24" s="519"/>
      <c r="Q24" s="519"/>
      <c r="R24" s="519"/>
      <c r="S24" s="519"/>
      <c r="T24" s="519"/>
      <c r="U24" s="519"/>
      <c r="V24" s="519"/>
      <c r="W24" s="519"/>
      <c r="X24" s="519"/>
      <c r="Y24" s="519"/>
      <c r="Z24" s="97"/>
      <c r="AA24" s="221"/>
      <c r="AB24" s="221"/>
      <c r="AC24" s="222"/>
      <c r="AD24" s="215" t="s">
        <v>221</v>
      </c>
    </row>
    <row r="25" spans="1:30">
      <c r="A25" s="539" t="s">
        <v>267</v>
      </c>
      <c r="B25" s="509"/>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97"/>
      <c r="AA25" s="221"/>
      <c r="AB25" s="221"/>
      <c r="AC25" s="222">
        <v>10038</v>
      </c>
      <c r="AD25" s="215" t="s">
        <v>221</v>
      </c>
    </row>
    <row r="26" spans="1:30" ht="16.5" customHeight="1">
      <c r="A26" s="539" t="s">
        <v>268</v>
      </c>
      <c r="B26" s="509"/>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97"/>
      <c r="AA26" s="221"/>
      <c r="AB26" s="221"/>
      <c r="AC26" s="222">
        <v>6049</v>
      </c>
      <c r="AD26" s="215" t="s">
        <v>221</v>
      </c>
    </row>
    <row r="27" spans="1:30">
      <c r="A27" s="539" t="s">
        <v>264</v>
      </c>
      <c r="B27" s="509"/>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97"/>
      <c r="AA27" s="221"/>
      <c r="AB27" s="221">
        <v>21</v>
      </c>
      <c r="AC27" s="222"/>
      <c r="AD27" s="215" t="s">
        <v>221</v>
      </c>
    </row>
    <row r="28" spans="1:30">
      <c r="A28" s="539" t="s">
        <v>265</v>
      </c>
      <c r="B28" s="509"/>
      <c r="C28" s="509"/>
      <c r="D28" s="509"/>
      <c r="E28" s="509"/>
      <c r="F28" s="509"/>
      <c r="G28" s="509"/>
      <c r="H28" s="509"/>
      <c r="I28" s="509"/>
      <c r="J28" s="509"/>
      <c r="K28" s="509"/>
      <c r="L28" s="509"/>
      <c r="M28" s="509"/>
      <c r="N28" s="509"/>
      <c r="O28" s="509"/>
      <c r="P28" s="509"/>
      <c r="Q28" s="509"/>
      <c r="R28" s="509"/>
      <c r="S28" s="509"/>
      <c r="T28" s="509"/>
      <c r="U28" s="509"/>
      <c r="V28" s="509"/>
      <c r="W28" s="509"/>
      <c r="X28" s="509"/>
      <c r="Y28" s="509"/>
      <c r="Z28" s="97"/>
      <c r="AA28" s="221"/>
      <c r="AB28" s="221"/>
      <c r="AC28" s="222">
        <v>1240</v>
      </c>
      <c r="AD28" s="215" t="s">
        <v>221</v>
      </c>
    </row>
    <row r="29" spans="1:30">
      <c r="A29" s="539" t="s">
        <v>230</v>
      </c>
      <c r="B29" s="509"/>
      <c r="C29" s="509"/>
      <c r="D29" s="509"/>
      <c r="E29" s="509"/>
      <c r="F29" s="509"/>
      <c r="G29" s="509"/>
      <c r="H29" s="509"/>
      <c r="I29" s="509"/>
      <c r="J29" s="509"/>
      <c r="K29" s="509"/>
      <c r="L29" s="509"/>
      <c r="M29" s="509"/>
      <c r="N29" s="509"/>
      <c r="O29" s="509"/>
      <c r="P29" s="509"/>
      <c r="Q29" s="509"/>
      <c r="R29" s="509"/>
      <c r="S29" s="509"/>
      <c r="T29" s="509"/>
      <c r="U29" s="509"/>
      <c r="V29" s="509"/>
      <c r="W29" s="509"/>
      <c r="X29" s="509"/>
      <c r="Y29" s="509"/>
      <c r="Z29" s="97"/>
      <c r="AA29" s="221">
        <v>1</v>
      </c>
      <c r="AB29" s="221">
        <v>1</v>
      </c>
      <c r="AC29" s="222">
        <v>1000</v>
      </c>
      <c r="AD29" s="215" t="s">
        <v>221</v>
      </c>
    </row>
    <row r="30" spans="1:30">
      <c r="A30" s="539" t="s">
        <v>231</v>
      </c>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97"/>
      <c r="AA30" s="221"/>
      <c r="AB30" s="221"/>
      <c r="AC30" s="222">
        <v>558</v>
      </c>
      <c r="AD30" s="215" t="s">
        <v>221</v>
      </c>
    </row>
    <row r="31" spans="1:30">
      <c r="A31" s="539" t="s">
        <v>232</v>
      </c>
      <c r="B31" s="509"/>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97"/>
      <c r="AA31" s="221"/>
      <c r="AB31" s="221"/>
      <c r="AC31" s="222">
        <v>728</v>
      </c>
      <c r="AD31" s="215" t="s">
        <v>221</v>
      </c>
    </row>
    <row r="32" spans="1:30">
      <c r="A32" s="539" t="s">
        <v>233</v>
      </c>
      <c r="B32" s="509"/>
      <c r="C32" s="509"/>
      <c r="D32" s="509"/>
      <c r="E32" s="509"/>
      <c r="F32" s="509"/>
      <c r="G32" s="509"/>
      <c r="H32" s="509"/>
      <c r="I32" s="509"/>
      <c r="J32" s="509"/>
      <c r="K32" s="509"/>
      <c r="L32" s="509"/>
      <c r="M32" s="509"/>
      <c r="N32" s="509"/>
      <c r="O32" s="509"/>
      <c r="P32" s="509"/>
      <c r="Q32" s="509"/>
      <c r="R32" s="509"/>
      <c r="S32" s="509"/>
      <c r="T32" s="509"/>
      <c r="U32" s="509"/>
      <c r="V32" s="509"/>
      <c r="W32" s="509"/>
      <c r="X32" s="509"/>
      <c r="Y32" s="509"/>
      <c r="Z32" s="97"/>
      <c r="AA32" s="221"/>
      <c r="AB32" s="221"/>
      <c r="AC32" s="222">
        <v>3649</v>
      </c>
      <c r="AD32" s="215" t="s">
        <v>221</v>
      </c>
    </row>
    <row r="33" spans="1:30">
      <c r="A33" s="539" t="s">
        <v>234</v>
      </c>
      <c r="B33" s="509"/>
      <c r="C33" s="509"/>
      <c r="D33" s="509"/>
      <c r="E33" s="509"/>
      <c r="F33" s="509"/>
      <c r="G33" s="509"/>
      <c r="H33" s="509"/>
      <c r="I33" s="509"/>
      <c r="J33" s="509"/>
      <c r="K33" s="509"/>
      <c r="L33" s="509"/>
      <c r="M33" s="509"/>
      <c r="N33" s="509"/>
      <c r="O33" s="509"/>
      <c r="P33" s="509"/>
      <c r="Q33" s="509"/>
      <c r="R33" s="509"/>
      <c r="S33" s="509"/>
      <c r="T33" s="509"/>
      <c r="U33" s="509"/>
      <c r="V33" s="509"/>
      <c r="W33" s="509"/>
      <c r="X33" s="509"/>
      <c r="Y33" s="509"/>
      <c r="Z33" s="97"/>
      <c r="AA33" s="221"/>
      <c r="AB33" s="221"/>
      <c r="AC33" s="222">
        <v>128</v>
      </c>
      <c r="AD33" s="215" t="s">
        <v>221</v>
      </c>
    </row>
    <row r="34" spans="1:30">
      <c r="A34" s="539" t="s">
        <v>235</v>
      </c>
      <c r="B34" s="509"/>
      <c r="C34" s="509"/>
      <c r="D34" s="509"/>
      <c r="E34" s="509"/>
      <c r="F34" s="509"/>
      <c r="G34" s="509"/>
      <c r="H34" s="509"/>
      <c r="I34" s="509"/>
      <c r="J34" s="509"/>
      <c r="K34" s="509"/>
      <c r="L34" s="509"/>
      <c r="M34" s="509"/>
      <c r="N34" s="509"/>
      <c r="O34" s="509"/>
      <c r="P34" s="509"/>
      <c r="Q34" s="509"/>
      <c r="R34" s="509"/>
      <c r="S34" s="509"/>
      <c r="T34" s="509"/>
      <c r="U34" s="509"/>
      <c r="V34" s="509"/>
      <c r="W34" s="509"/>
      <c r="X34" s="509"/>
      <c r="Y34" s="509"/>
      <c r="Z34" s="97"/>
      <c r="AA34" s="221"/>
      <c r="AB34" s="221"/>
      <c r="AC34" s="222">
        <v>41</v>
      </c>
      <c r="AD34" s="215" t="s">
        <v>221</v>
      </c>
    </row>
    <row r="35" spans="1:30">
      <c r="A35" s="539" t="s">
        <v>236</v>
      </c>
      <c r="B35" s="509"/>
      <c r="C35" s="509"/>
      <c r="D35" s="509"/>
      <c r="E35" s="509"/>
      <c r="F35" s="509"/>
      <c r="G35" s="509"/>
      <c r="H35" s="509"/>
      <c r="I35" s="509"/>
      <c r="J35" s="509"/>
      <c r="K35" s="509"/>
      <c r="L35" s="509"/>
      <c r="M35" s="509"/>
      <c r="N35" s="509"/>
      <c r="O35" s="509"/>
      <c r="P35" s="509"/>
      <c r="Q35" s="509"/>
      <c r="R35" s="509"/>
      <c r="S35" s="509"/>
      <c r="T35" s="509"/>
      <c r="U35" s="509"/>
      <c r="V35" s="509"/>
      <c r="W35" s="509"/>
      <c r="X35" s="509"/>
      <c r="Y35" s="509"/>
      <c r="Z35" s="97"/>
      <c r="AA35" s="221"/>
      <c r="AB35" s="221"/>
      <c r="AC35" s="222">
        <v>28</v>
      </c>
      <c r="AD35" s="215" t="s">
        <v>221</v>
      </c>
    </row>
    <row r="36" spans="1:30">
      <c r="A36" s="539" t="s">
        <v>237</v>
      </c>
      <c r="B36" s="509"/>
      <c r="C36" s="509"/>
      <c r="D36" s="509"/>
      <c r="E36" s="509"/>
      <c r="F36" s="509"/>
      <c r="G36" s="509"/>
      <c r="H36" s="509"/>
      <c r="I36" s="509"/>
      <c r="J36" s="509"/>
      <c r="K36" s="509"/>
      <c r="L36" s="509"/>
      <c r="M36" s="509"/>
      <c r="N36" s="509"/>
      <c r="O36" s="509"/>
      <c r="P36" s="509"/>
      <c r="Q36" s="509"/>
      <c r="R36" s="509"/>
      <c r="S36" s="509"/>
      <c r="T36" s="509"/>
      <c r="U36" s="509"/>
      <c r="V36" s="509"/>
      <c r="W36" s="509"/>
      <c r="X36" s="509"/>
      <c r="Y36" s="509"/>
      <c r="Z36" s="97"/>
      <c r="AA36" s="221"/>
      <c r="AB36" s="221"/>
      <c r="AC36" s="222">
        <v>172</v>
      </c>
      <c r="AD36" s="215" t="s">
        <v>221</v>
      </c>
    </row>
    <row r="37" spans="1:30">
      <c r="A37" s="590" t="s">
        <v>106</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97"/>
      <c r="AA37" s="221"/>
      <c r="AB37" s="221"/>
      <c r="AC37" s="222">
        <v>207</v>
      </c>
      <c r="AD37" s="215" t="s">
        <v>221</v>
      </c>
    </row>
    <row r="38" spans="1:30">
      <c r="A38" s="539" t="s">
        <v>238</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97"/>
      <c r="AA38" s="221"/>
      <c r="AB38" s="221"/>
      <c r="AC38" s="222">
        <v>47</v>
      </c>
      <c r="AD38" s="215" t="s">
        <v>221</v>
      </c>
    </row>
    <row r="39" spans="1:30">
      <c r="A39" s="539" t="s">
        <v>239</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97"/>
      <c r="AA39" s="221"/>
      <c r="AB39" s="221"/>
      <c r="AC39" s="222">
        <v>63</v>
      </c>
      <c r="AD39" s="215" t="s">
        <v>221</v>
      </c>
    </row>
    <row r="40" spans="1:30">
      <c r="A40" s="539" t="s">
        <v>240</v>
      </c>
      <c r="B40" s="509"/>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97"/>
      <c r="AA40" s="221"/>
      <c r="AB40" s="221"/>
      <c r="AC40" s="222">
        <v>3</v>
      </c>
      <c r="AD40" s="215" t="s">
        <v>221</v>
      </c>
    </row>
    <row r="41" spans="1:30">
      <c r="A41" s="538" t="s">
        <v>204</v>
      </c>
      <c r="B41" s="509"/>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97"/>
      <c r="AA41" s="221">
        <f>SUM(AA25:AA40)</f>
        <v>1</v>
      </c>
      <c r="AB41" s="221">
        <f>SUM(AB25:AB40)</f>
        <v>22</v>
      </c>
      <c r="AC41" s="221">
        <f>SUM(AC25:AC40)</f>
        <v>23951</v>
      </c>
      <c r="AD41" s="215" t="s">
        <v>221</v>
      </c>
    </row>
    <row r="42" spans="1:30">
      <c r="A42" s="524" t="s">
        <v>38</v>
      </c>
      <c r="B42" s="519"/>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97"/>
      <c r="AA42" s="221"/>
      <c r="AB42" s="221"/>
      <c r="AC42" s="222"/>
      <c r="AD42" s="215" t="s">
        <v>221</v>
      </c>
    </row>
    <row r="43" spans="1:30">
      <c r="A43" s="540" t="s">
        <v>244</v>
      </c>
      <c r="B43" s="509"/>
      <c r="C43" s="509"/>
      <c r="D43" s="509"/>
      <c r="E43" s="509"/>
      <c r="F43" s="509"/>
      <c r="G43" s="509"/>
      <c r="H43" s="509"/>
      <c r="I43" s="509"/>
      <c r="J43" s="509"/>
      <c r="K43" s="509"/>
      <c r="L43" s="509"/>
      <c r="M43" s="509"/>
      <c r="N43" s="509"/>
      <c r="O43" s="509"/>
      <c r="P43" s="509"/>
      <c r="Q43" s="509"/>
      <c r="R43" s="509"/>
      <c r="S43" s="509"/>
      <c r="T43" s="509"/>
      <c r="U43" s="509"/>
      <c r="V43" s="509"/>
      <c r="W43" s="509"/>
      <c r="X43" s="509"/>
      <c r="Y43" s="509"/>
      <c r="Z43" s="97"/>
      <c r="AA43" s="221"/>
      <c r="AB43" s="221"/>
      <c r="AC43" s="222">
        <v>-288</v>
      </c>
      <c r="AD43" s="215" t="s">
        <v>221</v>
      </c>
    </row>
    <row r="44" spans="1:30">
      <c r="A44" s="540" t="s">
        <v>241</v>
      </c>
      <c r="B44" s="509"/>
      <c r="C44" s="509"/>
      <c r="D44" s="509"/>
      <c r="E44" s="509"/>
      <c r="F44" s="509"/>
      <c r="G44" s="509"/>
      <c r="H44" s="509"/>
      <c r="I44" s="509"/>
      <c r="J44" s="509"/>
      <c r="K44" s="509"/>
      <c r="L44" s="509"/>
      <c r="M44" s="509"/>
      <c r="N44" s="509"/>
      <c r="O44" s="509"/>
      <c r="P44" s="509"/>
      <c r="Q44" s="509"/>
      <c r="R44" s="509"/>
      <c r="S44" s="509"/>
      <c r="T44" s="509"/>
      <c r="U44" s="509"/>
      <c r="V44" s="509"/>
      <c r="W44" s="509"/>
      <c r="X44" s="509"/>
      <c r="Y44" s="509"/>
      <c r="Z44" s="97"/>
      <c r="AA44" s="221"/>
      <c r="AB44" s="221"/>
      <c r="AC44" s="222">
        <v>-77</v>
      </c>
      <c r="AD44" s="215" t="s">
        <v>221</v>
      </c>
    </row>
    <row r="45" spans="1:30">
      <c r="A45" s="540" t="s">
        <v>242</v>
      </c>
      <c r="B45" s="509"/>
      <c r="C45" s="509"/>
      <c r="D45" s="509"/>
      <c r="E45" s="509"/>
      <c r="F45" s="509"/>
      <c r="G45" s="509"/>
      <c r="H45" s="509"/>
      <c r="I45" s="509"/>
      <c r="J45" s="509"/>
      <c r="K45" s="509"/>
      <c r="L45" s="509"/>
      <c r="M45" s="509"/>
      <c r="N45" s="509"/>
      <c r="O45" s="509"/>
      <c r="P45" s="509"/>
      <c r="Q45" s="509"/>
      <c r="R45" s="509"/>
      <c r="S45" s="509"/>
      <c r="T45" s="509"/>
      <c r="U45" s="509"/>
      <c r="V45" s="509"/>
      <c r="W45" s="509"/>
      <c r="X45" s="509"/>
      <c r="Y45" s="509"/>
      <c r="Z45" s="97"/>
      <c r="AA45" s="221"/>
      <c r="AB45" s="221"/>
      <c r="AC45" s="222">
        <v>-12</v>
      </c>
      <c r="AD45" s="215" t="s">
        <v>221</v>
      </c>
    </row>
    <row r="46" spans="1:30">
      <c r="A46" s="540" t="s">
        <v>243</v>
      </c>
      <c r="B46" s="509"/>
      <c r="C46" s="509"/>
      <c r="D46" s="509"/>
      <c r="E46" s="509"/>
      <c r="F46" s="509"/>
      <c r="G46" s="509"/>
      <c r="H46" s="509"/>
      <c r="I46" s="509"/>
      <c r="J46" s="509"/>
      <c r="K46" s="509"/>
      <c r="L46" s="509"/>
      <c r="M46" s="509"/>
      <c r="N46" s="509"/>
      <c r="O46" s="509"/>
      <c r="P46" s="509"/>
      <c r="Q46" s="509"/>
      <c r="R46" s="509"/>
      <c r="S46" s="509"/>
      <c r="T46" s="509"/>
      <c r="U46" s="509"/>
      <c r="V46" s="509"/>
      <c r="W46" s="509"/>
      <c r="X46" s="509"/>
      <c r="Y46" s="509"/>
      <c r="Z46" s="97"/>
      <c r="AA46" s="221"/>
      <c r="AB46" s="221"/>
      <c r="AC46" s="222">
        <v>-6</v>
      </c>
      <c r="AD46" s="215" t="s">
        <v>221</v>
      </c>
    </row>
    <row r="47" spans="1:30">
      <c r="A47" s="538" t="s">
        <v>205</v>
      </c>
      <c r="B47" s="509"/>
      <c r="C47" s="509"/>
      <c r="D47" s="509"/>
      <c r="E47" s="509"/>
      <c r="F47" s="509"/>
      <c r="G47" s="509"/>
      <c r="H47" s="509"/>
      <c r="I47" s="509"/>
      <c r="J47" s="509"/>
      <c r="K47" s="509"/>
      <c r="L47" s="509"/>
      <c r="M47" s="509"/>
      <c r="N47" s="509"/>
      <c r="O47" s="509"/>
      <c r="P47" s="509"/>
      <c r="Q47" s="509"/>
      <c r="R47" s="509"/>
      <c r="S47" s="509"/>
      <c r="T47" s="509"/>
      <c r="U47" s="509"/>
      <c r="V47" s="509"/>
      <c r="W47" s="509"/>
      <c r="X47" s="509"/>
      <c r="Y47" s="509"/>
      <c r="Z47" s="97"/>
      <c r="AA47" s="221">
        <f>SUM(AA43:AA46)</f>
        <v>0</v>
      </c>
      <c r="AB47" s="221">
        <f>SUM(AB43:AB46)</f>
        <v>0</v>
      </c>
      <c r="AC47" s="221">
        <f>SUM(AC43:AC46)</f>
        <v>-383</v>
      </c>
      <c r="AD47" s="215" t="s">
        <v>221</v>
      </c>
    </row>
    <row r="48" spans="1:30">
      <c r="A48" s="518" t="s">
        <v>36</v>
      </c>
      <c r="B48" s="519"/>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97"/>
      <c r="AA48" s="221">
        <f>+AA41+AA47</f>
        <v>1</v>
      </c>
      <c r="AB48" s="221">
        <f>+AB41+AB47</f>
        <v>22</v>
      </c>
      <c r="AC48" s="221">
        <f>+AC41+AC47</f>
        <v>23568</v>
      </c>
      <c r="AD48" s="215" t="s">
        <v>221</v>
      </c>
    </row>
    <row r="49" spans="1:30">
      <c r="A49" s="518" t="s">
        <v>35</v>
      </c>
      <c r="B49" s="519"/>
      <c r="C49" s="519"/>
      <c r="D49" s="519"/>
      <c r="E49" s="519"/>
      <c r="F49" s="519"/>
      <c r="G49" s="519"/>
      <c r="H49" s="519"/>
      <c r="I49" s="519"/>
      <c r="J49" s="519"/>
      <c r="K49" s="519"/>
      <c r="L49" s="519"/>
      <c r="M49" s="519"/>
      <c r="N49" s="519"/>
      <c r="O49" s="519"/>
      <c r="P49" s="519"/>
      <c r="Q49" s="519"/>
      <c r="R49" s="519"/>
      <c r="S49" s="519"/>
      <c r="T49" s="519"/>
      <c r="U49" s="519"/>
      <c r="V49" s="519"/>
      <c r="W49" s="519"/>
      <c r="X49" s="519"/>
      <c r="Y49" s="519"/>
      <c r="Z49" s="97"/>
      <c r="AA49" s="221">
        <f>AA48+AA22</f>
        <v>1</v>
      </c>
      <c r="AB49" s="221">
        <f>AB48+AB22</f>
        <v>22</v>
      </c>
      <c r="AC49" s="221">
        <f>AC48+AC22</f>
        <v>23568</v>
      </c>
      <c r="AD49" s="215" t="s">
        <v>221</v>
      </c>
    </row>
    <row r="50" spans="1:30">
      <c r="A50" s="192" t="s">
        <v>226</v>
      </c>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68"/>
      <c r="AA50" s="438">
        <f>AA49+AA20</f>
        <v>5009</v>
      </c>
      <c r="AB50" s="438">
        <f>AB49+AB20</f>
        <v>4979</v>
      </c>
      <c r="AC50" s="438">
        <f>AC49+AC20</f>
        <v>1077783</v>
      </c>
      <c r="AD50" s="215" t="s">
        <v>221</v>
      </c>
    </row>
    <row r="51" spans="1:30">
      <c r="A51" s="520" t="s">
        <v>136</v>
      </c>
      <c r="B51" s="521"/>
      <c r="C51" s="521"/>
      <c r="D51" s="521"/>
      <c r="E51" s="521"/>
      <c r="F51" s="521"/>
      <c r="G51" s="521"/>
      <c r="H51" s="521"/>
      <c r="I51" s="521"/>
      <c r="J51" s="521"/>
      <c r="K51" s="521"/>
      <c r="L51" s="521"/>
      <c r="M51" s="521"/>
      <c r="N51" s="521"/>
      <c r="O51" s="521"/>
      <c r="P51" s="521"/>
      <c r="Q51" s="521"/>
      <c r="R51" s="521"/>
      <c r="S51" s="521"/>
      <c r="T51" s="521"/>
      <c r="U51" s="521"/>
      <c r="V51" s="521"/>
      <c r="W51" s="521"/>
      <c r="X51" s="521"/>
      <c r="Y51" s="521"/>
      <c r="Z51" s="97"/>
      <c r="AA51" s="221"/>
      <c r="AB51" s="221"/>
      <c r="AC51" s="222"/>
      <c r="AD51" s="215" t="s">
        <v>221</v>
      </c>
    </row>
    <row r="52" spans="1:30">
      <c r="A52" s="522" t="s">
        <v>245</v>
      </c>
      <c r="B52" s="523"/>
      <c r="C52" s="523"/>
      <c r="D52" s="523"/>
      <c r="E52" s="523"/>
      <c r="F52" s="523"/>
      <c r="G52" s="523"/>
      <c r="H52" s="523"/>
      <c r="I52" s="523"/>
      <c r="J52" s="523"/>
      <c r="K52" s="523"/>
      <c r="L52" s="523"/>
      <c r="M52" s="523"/>
      <c r="N52" s="523"/>
      <c r="O52" s="523"/>
      <c r="P52" s="523"/>
      <c r="Q52" s="523"/>
      <c r="R52" s="523"/>
      <c r="S52" s="523"/>
      <c r="T52" s="523"/>
      <c r="U52" s="523"/>
      <c r="V52" s="523"/>
      <c r="W52" s="523"/>
      <c r="X52" s="523"/>
      <c r="Y52" s="523"/>
      <c r="Z52" s="97"/>
      <c r="AA52" s="102">
        <v>92</v>
      </c>
      <c r="AB52" s="102">
        <v>46</v>
      </c>
      <c r="AC52" s="98">
        <v>17989</v>
      </c>
      <c r="AD52" s="215" t="s">
        <v>221</v>
      </c>
    </row>
    <row r="53" spans="1:30">
      <c r="A53" s="522" t="s">
        <v>107</v>
      </c>
      <c r="B53" s="523"/>
      <c r="C53" s="523"/>
      <c r="D53" s="523"/>
      <c r="E53" s="523"/>
      <c r="F53" s="523"/>
      <c r="G53" s="523"/>
      <c r="H53" s="523"/>
      <c r="I53" s="523"/>
      <c r="J53" s="523"/>
      <c r="K53" s="523"/>
      <c r="L53" s="523"/>
      <c r="M53" s="523"/>
      <c r="N53" s="523"/>
      <c r="O53" s="523"/>
      <c r="P53" s="523"/>
      <c r="Q53" s="523"/>
      <c r="R53" s="523"/>
      <c r="S53" s="523"/>
      <c r="T53" s="523"/>
      <c r="U53" s="523"/>
      <c r="V53" s="523"/>
      <c r="W53" s="523"/>
      <c r="X53" s="523"/>
      <c r="Y53" s="523"/>
      <c r="Z53" s="97"/>
      <c r="AA53" s="102"/>
      <c r="AB53" s="102"/>
      <c r="AC53" s="98">
        <v>19000</v>
      </c>
      <c r="AD53" s="215" t="s">
        <v>221</v>
      </c>
    </row>
    <row r="54" spans="1:30">
      <c r="A54" s="522" t="s">
        <v>108</v>
      </c>
      <c r="B54" s="523"/>
      <c r="C54" s="523"/>
      <c r="D54" s="523"/>
      <c r="E54" s="523"/>
      <c r="F54" s="523"/>
      <c r="G54" s="523"/>
      <c r="H54" s="523"/>
      <c r="I54" s="523"/>
      <c r="J54" s="523"/>
      <c r="K54" s="523"/>
      <c r="L54" s="523"/>
      <c r="M54" s="523"/>
      <c r="N54" s="523"/>
      <c r="O54" s="523"/>
      <c r="P54" s="523"/>
      <c r="Q54" s="523"/>
      <c r="R54" s="523"/>
      <c r="S54" s="523"/>
      <c r="T54" s="523"/>
      <c r="U54" s="523"/>
      <c r="V54" s="523"/>
      <c r="W54" s="523"/>
      <c r="X54" s="523"/>
      <c r="Y54" s="523"/>
      <c r="Z54" s="97"/>
      <c r="AA54" s="102"/>
      <c r="AB54" s="102"/>
      <c r="AC54" s="98">
        <v>6000</v>
      </c>
      <c r="AD54" s="215" t="s">
        <v>221</v>
      </c>
    </row>
    <row r="55" spans="1:30">
      <c r="A55" s="525" t="s">
        <v>138</v>
      </c>
      <c r="B55" s="526"/>
      <c r="C55" s="526"/>
      <c r="D55" s="526"/>
      <c r="E55" s="526"/>
      <c r="F55" s="526"/>
      <c r="G55" s="526"/>
      <c r="H55" s="526"/>
      <c r="I55" s="526"/>
      <c r="J55" s="526"/>
      <c r="K55" s="526"/>
      <c r="L55" s="526"/>
      <c r="M55" s="526"/>
      <c r="N55" s="526"/>
      <c r="O55" s="526"/>
      <c r="P55" s="526"/>
      <c r="Q55" s="526"/>
      <c r="R55" s="526"/>
      <c r="S55" s="526"/>
      <c r="T55" s="526"/>
      <c r="U55" s="526"/>
      <c r="V55" s="526"/>
      <c r="W55" s="526"/>
      <c r="X55" s="526"/>
      <c r="Y55" s="526"/>
      <c r="Z55" s="97"/>
      <c r="AA55" s="221">
        <f>SUM(AA52:AA54)</f>
        <v>92</v>
      </c>
      <c r="AB55" s="221">
        <f>SUM(AB52:AB54)</f>
        <v>46</v>
      </c>
      <c r="AC55" s="222">
        <f>SUM(AC52:AC54)</f>
        <v>42989</v>
      </c>
      <c r="AD55" s="215" t="s">
        <v>221</v>
      </c>
    </row>
    <row r="56" spans="1:30">
      <c r="A56" s="524" t="s">
        <v>137</v>
      </c>
      <c r="B56" s="519"/>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97"/>
      <c r="AA56" s="229">
        <f>SUM(AA55)</f>
        <v>92</v>
      </c>
      <c r="AB56" s="229">
        <f>SUM(AB55)</f>
        <v>46</v>
      </c>
      <c r="AC56" s="229">
        <f>SUM(AC55)</f>
        <v>42989</v>
      </c>
      <c r="AD56" s="215" t="s">
        <v>221</v>
      </c>
    </row>
    <row r="57" spans="1:30">
      <c r="A57" s="517" t="s">
        <v>227</v>
      </c>
      <c r="B57" s="516"/>
      <c r="C57" s="516"/>
      <c r="D57" s="516"/>
      <c r="E57" s="516"/>
      <c r="F57" s="516"/>
      <c r="G57" s="516"/>
      <c r="H57" s="516"/>
      <c r="I57" s="516"/>
      <c r="J57" s="516"/>
      <c r="K57" s="516"/>
      <c r="L57" s="516"/>
      <c r="M57" s="516"/>
      <c r="N57" s="516"/>
      <c r="O57" s="516"/>
      <c r="P57" s="516"/>
      <c r="Q57" s="516"/>
      <c r="R57" s="516"/>
      <c r="S57" s="516"/>
      <c r="T57" s="516"/>
      <c r="U57" s="516"/>
      <c r="V57" s="516"/>
      <c r="W57" s="516"/>
      <c r="X57" s="516"/>
      <c r="Y57" s="516"/>
      <c r="Z57" s="104"/>
      <c r="AA57" s="230">
        <f>AA50+AA56</f>
        <v>5101</v>
      </c>
      <c r="AB57" s="230">
        <f>AB50+AB56</f>
        <v>5025</v>
      </c>
      <c r="AC57" s="231">
        <f>AC50+AC56</f>
        <v>1120772</v>
      </c>
      <c r="AD57" s="215" t="s">
        <v>221</v>
      </c>
    </row>
    <row r="58" spans="1:30">
      <c r="A58" s="515" t="s">
        <v>266</v>
      </c>
      <c r="B58" s="516"/>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94"/>
      <c r="AA58" s="228">
        <f>AA57-AA20</f>
        <v>93</v>
      </c>
      <c r="AB58" s="228">
        <f>AB57-AB20</f>
        <v>68</v>
      </c>
      <c r="AC58" s="228">
        <f>AC57-AC20</f>
        <v>66557</v>
      </c>
      <c r="AD58" s="215" t="s">
        <v>221</v>
      </c>
    </row>
    <row r="59" spans="1:30">
      <c r="AD59" s="215" t="s">
        <v>221</v>
      </c>
    </row>
    <row r="60" spans="1:30">
      <c r="O60" s="198" t="s">
        <v>284</v>
      </c>
      <c r="AD60" s="215" t="s">
        <v>221</v>
      </c>
    </row>
    <row r="61" spans="1:30">
      <c r="AD61" s="215" t="s">
        <v>221</v>
      </c>
    </row>
    <row r="62" spans="1:30" ht="22.5">
      <c r="A62" s="490" t="s">
        <v>199</v>
      </c>
      <c r="B62" s="491"/>
      <c r="C62" s="491"/>
      <c r="D62" s="491"/>
      <c r="E62" s="491"/>
      <c r="F62" s="491"/>
      <c r="G62" s="491"/>
      <c r="H62" s="491"/>
      <c r="I62" s="491"/>
      <c r="J62" s="491"/>
      <c r="K62" s="491"/>
      <c r="L62" s="491"/>
      <c r="M62" s="491"/>
      <c r="N62" s="491"/>
      <c r="O62" s="491"/>
      <c r="P62" s="491"/>
      <c r="Q62" s="491"/>
      <c r="R62" s="491"/>
      <c r="S62" s="491"/>
      <c r="T62" s="491"/>
      <c r="U62" s="491"/>
      <c r="V62" s="491"/>
      <c r="W62" s="491"/>
      <c r="X62" s="491"/>
      <c r="Y62" s="491"/>
      <c r="Z62" s="491"/>
      <c r="AA62" s="491"/>
      <c r="AB62" s="491"/>
      <c r="AC62" s="491"/>
      <c r="AD62" s="215" t="s">
        <v>221</v>
      </c>
    </row>
    <row r="63" spans="1:30" ht="23.25">
      <c r="A63" s="492" t="s">
        <v>299</v>
      </c>
      <c r="B63" s="493"/>
      <c r="C63" s="493"/>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215" t="s">
        <v>221</v>
      </c>
    </row>
    <row r="64" spans="1:30" ht="23.25">
      <c r="A64" s="492" t="s">
        <v>228</v>
      </c>
      <c r="B64" s="491"/>
      <c r="C64" s="491"/>
      <c r="D64" s="491"/>
      <c r="E64" s="491"/>
      <c r="F64" s="491"/>
      <c r="G64" s="491"/>
      <c r="H64" s="491"/>
      <c r="I64" s="491"/>
      <c r="J64" s="491"/>
      <c r="K64" s="491"/>
      <c r="L64" s="491"/>
      <c r="M64" s="491"/>
      <c r="N64" s="491"/>
      <c r="O64" s="491"/>
      <c r="P64" s="491"/>
      <c r="Q64" s="491"/>
      <c r="R64" s="491"/>
      <c r="S64" s="491"/>
      <c r="T64" s="491"/>
      <c r="U64" s="491"/>
      <c r="V64" s="491"/>
      <c r="W64" s="491"/>
      <c r="X64" s="491"/>
      <c r="Y64" s="491"/>
      <c r="Z64" s="491"/>
      <c r="AA64" s="491"/>
      <c r="AB64" s="491"/>
      <c r="AC64" s="491"/>
      <c r="AD64" s="215" t="s">
        <v>221</v>
      </c>
    </row>
    <row r="65" spans="1:30" ht="23.25">
      <c r="A65" s="492" t="s">
        <v>187</v>
      </c>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215" t="s">
        <v>221</v>
      </c>
    </row>
    <row r="66" spans="1:30">
      <c r="AD66" s="215" t="s">
        <v>221</v>
      </c>
    </row>
    <row r="67" spans="1:30">
      <c r="AD67" s="215" t="s">
        <v>221</v>
      </c>
    </row>
    <row r="68" spans="1:30">
      <c r="AD68" s="215" t="s">
        <v>221</v>
      </c>
    </row>
    <row r="69" spans="1:30" ht="18" customHeight="1">
      <c r="AD69" s="215" t="s">
        <v>221</v>
      </c>
    </row>
    <row r="70" spans="1:30" ht="18" customHeight="1">
      <c r="A70" s="162"/>
      <c r="B70" s="162"/>
      <c r="C70" s="162"/>
      <c r="D70" s="162"/>
      <c r="E70" s="162"/>
      <c r="F70" s="162"/>
      <c r="G70" s="162"/>
      <c r="H70" s="163"/>
      <c r="I70" s="163"/>
      <c r="J70" s="163"/>
      <c r="K70" s="163"/>
      <c r="L70" s="163"/>
      <c r="M70" s="163"/>
      <c r="N70" s="163"/>
      <c r="O70" s="163"/>
      <c r="P70" s="163"/>
      <c r="Q70" s="163"/>
      <c r="R70" s="163"/>
      <c r="S70" s="163"/>
      <c r="T70" s="163"/>
      <c r="U70" s="163"/>
      <c r="V70" s="163"/>
      <c r="W70" s="163"/>
      <c r="X70" s="163"/>
      <c r="Y70" s="163"/>
      <c r="Z70" s="163"/>
      <c r="AA70" s="163"/>
      <c r="AB70" s="163"/>
      <c r="AC70" s="163"/>
      <c r="AD70" s="215" t="s">
        <v>221</v>
      </c>
    </row>
    <row r="71" spans="1:30" ht="18" customHeight="1">
      <c r="A71" s="541" t="s">
        <v>209</v>
      </c>
      <c r="B71" s="542"/>
      <c r="C71" s="542"/>
      <c r="D71" s="542"/>
      <c r="E71" s="542"/>
      <c r="F71" s="542"/>
      <c r="G71" s="543"/>
      <c r="H71" s="568" t="s">
        <v>269</v>
      </c>
      <c r="I71" s="572"/>
      <c r="J71" s="575"/>
      <c r="K71" s="583" t="s">
        <v>259</v>
      </c>
      <c r="L71" s="584"/>
      <c r="M71" s="585"/>
      <c r="N71" s="568" t="s">
        <v>254</v>
      </c>
      <c r="O71" s="572"/>
      <c r="P71" s="575"/>
      <c r="Q71" s="568" t="s">
        <v>226</v>
      </c>
      <c r="R71" s="572"/>
      <c r="S71" s="575"/>
      <c r="T71" s="568" t="s">
        <v>255</v>
      </c>
      <c r="U71" s="569"/>
      <c r="V71" s="569"/>
      <c r="W71" s="568" t="s">
        <v>256</v>
      </c>
      <c r="X71" s="572"/>
      <c r="Y71" s="572"/>
      <c r="Z71" s="194"/>
      <c r="AA71" s="568" t="s">
        <v>257</v>
      </c>
      <c r="AB71" s="572"/>
      <c r="AC71" s="575"/>
      <c r="AD71" s="215" t="s">
        <v>221</v>
      </c>
    </row>
    <row r="72" spans="1:30" ht="28.5" customHeight="1">
      <c r="A72" s="544"/>
      <c r="B72" s="545"/>
      <c r="C72" s="545"/>
      <c r="D72" s="545"/>
      <c r="E72" s="545"/>
      <c r="F72" s="545"/>
      <c r="G72" s="546"/>
      <c r="H72" s="573"/>
      <c r="I72" s="574"/>
      <c r="J72" s="576"/>
      <c r="K72" s="586"/>
      <c r="L72" s="587"/>
      <c r="M72" s="588"/>
      <c r="N72" s="573"/>
      <c r="O72" s="574"/>
      <c r="P72" s="576"/>
      <c r="Q72" s="573"/>
      <c r="R72" s="574"/>
      <c r="S72" s="576"/>
      <c r="T72" s="570"/>
      <c r="U72" s="571"/>
      <c r="V72" s="571"/>
      <c r="W72" s="573"/>
      <c r="X72" s="574"/>
      <c r="Y72" s="574"/>
      <c r="Z72" s="195"/>
      <c r="AA72" s="573"/>
      <c r="AB72" s="574"/>
      <c r="AC72" s="576"/>
      <c r="AD72" s="215" t="s">
        <v>221</v>
      </c>
    </row>
    <row r="73" spans="1:30" ht="18" customHeight="1" thickBot="1">
      <c r="A73" s="547"/>
      <c r="B73" s="548"/>
      <c r="C73" s="548"/>
      <c r="D73" s="548"/>
      <c r="E73" s="548"/>
      <c r="F73" s="548"/>
      <c r="G73" s="549"/>
      <c r="H73" s="136" t="s">
        <v>210</v>
      </c>
      <c r="I73" s="137" t="s">
        <v>44</v>
      </c>
      <c r="J73" s="138" t="s">
        <v>212</v>
      </c>
      <c r="K73" s="136" t="s">
        <v>210</v>
      </c>
      <c r="L73" s="137" t="s">
        <v>44</v>
      </c>
      <c r="M73" s="138" t="s">
        <v>212</v>
      </c>
      <c r="N73" s="136" t="s">
        <v>210</v>
      </c>
      <c r="O73" s="137" t="s">
        <v>44</v>
      </c>
      <c r="P73" s="138" t="s">
        <v>212</v>
      </c>
      <c r="Q73" s="136" t="s">
        <v>210</v>
      </c>
      <c r="R73" s="137" t="s">
        <v>44</v>
      </c>
      <c r="S73" s="138" t="s">
        <v>212</v>
      </c>
      <c r="T73" s="136" t="s">
        <v>210</v>
      </c>
      <c r="U73" s="137" t="s">
        <v>44</v>
      </c>
      <c r="V73" s="138" t="s">
        <v>212</v>
      </c>
      <c r="W73" s="136" t="s">
        <v>210</v>
      </c>
      <c r="X73" s="137" t="s">
        <v>44</v>
      </c>
      <c r="Y73" s="138" t="s">
        <v>212</v>
      </c>
      <c r="Z73" s="139"/>
      <c r="AA73" s="136" t="s">
        <v>210</v>
      </c>
      <c r="AB73" s="137" t="s">
        <v>44</v>
      </c>
      <c r="AC73" s="140" t="s">
        <v>212</v>
      </c>
      <c r="AD73" s="215" t="s">
        <v>221</v>
      </c>
    </row>
    <row r="74" spans="1:30" ht="18" customHeight="1">
      <c r="A74" s="562" t="s">
        <v>248</v>
      </c>
      <c r="B74" s="563"/>
      <c r="C74" s="563"/>
      <c r="D74" s="563"/>
      <c r="E74" s="563"/>
      <c r="F74" s="563"/>
      <c r="G74" s="564"/>
      <c r="H74" s="358">
        <v>3546</v>
      </c>
      <c r="I74" s="359">
        <v>3474</v>
      </c>
      <c r="J74" s="359">
        <v>708550</v>
      </c>
      <c r="K74" s="358">
        <v>3594</v>
      </c>
      <c r="L74" s="359">
        <v>3547</v>
      </c>
      <c r="M74" s="359">
        <v>759035</v>
      </c>
      <c r="N74" s="358">
        <v>1</v>
      </c>
      <c r="O74" s="359">
        <v>21</v>
      </c>
      <c r="P74" s="359">
        <v>25612</v>
      </c>
      <c r="Q74" s="358">
        <f>N74+K74</f>
        <v>3595</v>
      </c>
      <c r="R74" s="359">
        <f>+L74+O74</f>
        <v>3568</v>
      </c>
      <c r="S74" s="359">
        <f>P74+M74</f>
        <v>784647</v>
      </c>
      <c r="T74" s="358">
        <v>92</v>
      </c>
      <c r="U74" s="359">
        <v>46</v>
      </c>
      <c r="V74" s="359">
        <v>17989</v>
      </c>
      <c r="W74" s="358"/>
      <c r="X74" s="359"/>
      <c r="Y74" s="359"/>
      <c r="Z74" s="359"/>
      <c r="AA74" s="358">
        <f>T74+Q74</f>
        <v>3687</v>
      </c>
      <c r="AB74" s="359">
        <f>+R74+U74+X74</f>
        <v>3614</v>
      </c>
      <c r="AC74" s="360">
        <f>V74+S74</f>
        <v>802636</v>
      </c>
      <c r="AD74" s="215" t="s">
        <v>221</v>
      </c>
    </row>
    <row r="75" spans="1:30" ht="18" customHeight="1">
      <c r="A75" s="565" t="s">
        <v>249</v>
      </c>
      <c r="B75" s="566"/>
      <c r="C75" s="566"/>
      <c r="D75" s="566"/>
      <c r="E75" s="566"/>
      <c r="F75" s="566"/>
      <c r="G75" s="567"/>
      <c r="H75" s="358">
        <v>1317</v>
      </c>
      <c r="I75" s="359">
        <v>1316</v>
      </c>
      <c r="J75" s="359">
        <v>279365</v>
      </c>
      <c r="K75" s="358">
        <v>1321</v>
      </c>
      <c r="L75" s="359">
        <v>1320</v>
      </c>
      <c r="M75" s="359">
        <v>274096</v>
      </c>
      <c r="N75" s="358">
        <v>0</v>
      </c>
      <c r="O75" s="359">
        <v>1</v>
      </c>
      <c r="P75" s="359">
        <v>-3255</v>
      </c>
      <c r="Q75" s="358">
        <f>N75+K75</f>
        <v>1321</v>
      </c>
      <c r="R75" s="359">
        <f>+L75+O75</f>
        <v>1321</v>
      </c>
      <c r="S75" s="359">
        <f>P75+M75</f>
        <v>270841</v>
      </c>
      <c r="T75" s="358">
        <v>0</v>
      </c>
      <c r="U75" s="359">
        <v>0</v>
      </c>
      <c r="V75" s="359">
        <v>25000</v>
      </c>
      <c r="W75" s="358"/>
      <c r="X75" s="359"/>
      <c r="Y75" s="359"/>
      <c r="Z75" s="359"/>
      <c r="AA75" s="358">
        <f>T75+Q75</f>
        <v>1321</v>
      </c>
      <c r="AB75" s="359">
        <f>+R75+U75+X75</f>
        <v>1321</v>
      </c>
      <c r="AC75" s="360">
        <f>V75+S75</f>
        <v>295841</v>
      </c>
      <c r="AD75" s="215" t="s">
        <v>221</v>
      </c>
    </row>
    <row r="76" spans="1:30" ht="18" customHeight="1">
      <c r="A76" s="565" t="s">
        <v>250</v>
      </c>
      <c r="B76" s="566"/>
      <c r="C76" s="566"/>
      <c r="D76" s="566"/>
      <c r="E76" s="566"/>
      <c r="F76" s="566"/>
      <c r="G76" s="567"/>
      <c r="H76" s="361">
        <v>93</v>
      </c>
      <c r="I76" s="362">
        <v>90</v>
      </c>
      <c r="J76" s="362">
        <v>19682</v>
      </c>
      <c r="K76" s="361">
        <v>93</v>
      </c>
      <c r="L76" s="362">
        <v>90</v>
      </c>
      <c r="M76" s="362">
        <v>21084</v>
      </c>
      <c r="N76" s="361">
        <v>0</v>
      </c>
      <c r="O76" s="362">
        <v>0</v>
      </c>
      <c r="P76" s="362">
        <v>1211</v>
      </c>
      <c r="Q76" s="361">
        <f>N76+K76</f>
        <v>93</v>
      </c>
      <c r="R76" s="362">
        <f>+L76+O76</f>
        <v>90</v>
      </c>
      <c r="S76" s="362">
        <f>P76+M76</f>
        <v>22295</v>
      </c>
      <c r="T76" s="361">
        <v>0</v>
      </c>
      <c r="U76" s="362">
        <v>0</v>
      </c>
      <c r="V76" s="362">
        <v>0</v>
      </c>
      <c r="W76" s="361"/>
      <c r="X76" s="362"/>
      <c r="Y76" s="362"/>
      <c r="Z76" s="362"/>
      <c r="AA76" s="361">
        <f>T76+Q76</f>
        <v>93</v>
      </c>
      <c r="AB76" s="362">
        <f>+R76+U76+X76</f>
        <v>90</v>
      </c>
      <c r="AC76" s="363">
        <f>V76+S76</f>
        <v>22295</v>
      </c>
      <c r="AD76" s="215" t="s">
        <v>221</v>
      </c>
    </row>
    <row r="77" spans="1:30" ht="18" customHeight="1">
      <c r="A77" s="550" t="s">
        <v>45</v>
      </c>
      <c r="B77" s="551"/>
      <c r="C77" s="551"/>
      <c r="D77" s="551"/>
      <c r="E77" s="551"/>
      <c r="F77" s="551"/>
      <c r="G77" s="552"/>
      <c r="H77" s="232">
        <f>SUM(H74:H76)</f>
        <v>4956</v>
      </c>
      <c r="I77" s="144">
        <f t="shared" ref="I77:Y77" si="0">SUM(I74:I76)</f>
        <v>4880</v>
      </c>
      <c r="J77" s="357">
        <f t="shared" si="0"/>
        <v>1007597</v>
      </c>
      <c r="K77" s="364">
        <f t="shared" si="0"/>
        <v>5008</v>
      </c>
      <c r="L77" s="365">
        <f t="shared" si="0"/>
        <v>4957</v>
      </c>
      <c r="M77" s="357">
        <f t="shared" si="0"/>
        <v>1054215</v>
      </c>
      <c r="N77" s="364">
        <f t="shared" si="0"/>
        <v>1</v>
      </c>
      <c r="O77" s="365">
        <f t="shared" si="0"/>
        <v>22</v>
      </c>
      <c r="P77" s="357">
        <f t="shared" si="0"/>
        <v>23568</v>
      </c>
      <c r="Q77" s="364">
        <f t="shared" si="0"/>
        <v>5009</v>
      </c>
      <c r="R77" s="365">
        <f t="shared" si="0"/>
        <v>4979</v>
      </c>
      <c r="S77" s="357">
        <f t="shared" si="0"/>
        <v>1077783</v>
      </c>
      <c r="T77" s="364">
        <f t="shared" si="0"/>
        <v>92</v>
      </c>
      <c r="U77" s="365">
        <f t="shared" si="0"/>
        <v>46</v>
      </c>
      <c r="V77" s="357">
        <f t="shared" si="0"/>
        <v>42989</v>
      </c>
      <c r="W77" s="364">
        <f t="shared" si="0"/>
        <v>0</v>
      </c>
      <c r="X77" s="365">
        <f t="shared" si="0"/>
        <v>0</v>
      </c>
      <c r="Y77" s="357">
        <f t="shared" si="0"/>
        <v>0</v>
      </c>
      <c r="Z77" s="144"/>
      <c r="AA77" s="364">
        <f>SUM(AA74:AA76)</f>
        <v>5101</v>
      </c>
      <c r="AB77" s="365">
        <f>SUM(AB74:AB76)</f>
        <v>5025</v>
      </c>
      <c r="AC77" s="367">
        <f>SUM(AC74:AC76)</f>
        <v>1120772</v>
      </c>
      <c r="AD77" s="215" t="s">
        <v>221</v>
      </c>
    </row>
    <row r="78" spans="1:30" ht="18" customHeight="1">
      <c r="A78" s="577" t="s">
        <v>191</v>
      </c>
      <c r="B78" s="578"/>
      <c r="C78" s="578"/>
      <c r="D78" s="578"/>
      <c r="E78" s="578"/>
      <c r="F78" s="578"/>
      <c r="G78" s="579"/>
      <c r="H78" s="488"/>
      <c r="I78" s="484">
        <v>55</v>
      </c>
      <c r="J78" s="486"/>
      <c r="K78" s="488"/>
      <c r="L78" s="484">
        <v>55</v>
      </c>
      <c r="M78" s="486"/>
      <c r="N78" s="488"/>
      <c r="O78" s="484"/>
      <c r="P78" s="486"/>
      <c r="Q78" s="488"/>
      <c r="R78" s="484">
        <f>+L78+O79</f>
        <v>55</v>
      </c>
      <c r="S78" s="486"/>
      <c r="T78" s="488"/>
      <c r="U78" s="484"/>
      <c r="V78" s="486"/>
      <c r="W78" s="488"/>
      <c r="X78" s="484"/>
      <c r="Y78" s="484"/>
      <c r="Z78" s="135"/>
      <c r="AA78" s="488"/>
      <c r="AB78" s="484">
        <f>U79+R78</f>
        <v>55</v>
      </c>
      <c r="AC78" s="486"/>
      <c r="AD78" s="215" t="s">
        <v>221</v>
      </c>
    </row>
    <row r="79" spans="1:30" ht="18" customHeight="1">
      <c r="A79" s="580"/>
      <c r="B79" s="581"/>
      <c r="C79" s="581"/>
      <c r="D79" s="581"/>
      <c r="E79" s="581"/>
      <c r="F79" s="581"/>
      <c r="G79" s="582"/>
      <c r="H79" s="489"/>
      <c r="I79" s="485"/>
      <c r="J79" s="487"/>
      <c r="K79" s="489"/>
      <c r="L79" s="485"/>
      <c r="M79" s="487"/>
      <c r="N79" s="489"/>
      <c r="O79" s="485"/>
      <c r="P79" s="487"/>
      <c r="Q79" s="489"/>
      <c r="R79" s="485"/>
      <c r="S79" s="487"/>
      <c r="T79" s="489"/>
      <c r="U79" s="485"/>
      <c r="V79" s="487"/>
      <c r="W79" s="489"/>
      <c r="X79" s="485"/>
      <c r="Y79" s="485"/>
      <c r="Z79" s="142"/>
      <c r="AA79" s="489"/>
      <c r="AB79" s="485"/>
      <c r="AC79" s="487"/>
      <c r="AD79" s="215" t="s">
        <v>221</v>
      </c>
    </row>
    <row r="80" spans="1:30" ht="18" customHeight="1">
      <c r="A80" s="553" t="s">
        <v>194</v>
      </c>
      <c r="B80" s="554"/>
      <c r="C80" s="554"/>
      <c r="D80" s="554"/>
      <c r="E80" s="554"/>
      <c r="F80" s="554"/>
      <c r="G80" s="555"/>
      <c r="H80" s="141"/>
      <c r="I80" s="359">
        <f>+I77+I78</f>
        <v>4935</v>
      </c>
      <c r="J80" s="359"/>
      <c r="K80" s="358"/>
      <c r="L80" s="359">
        <f>+L77+L78</f>
        <v>5012</v>
      </c>
      <c r="M80" s="359"/>
      <c r="N80" s="358"/>
      <c r="O80" s="359">
        <f>+O77+O79</f>
        <v>22</v>
      </c>
      <c r="P80" s="359"/>
      <c r="Q80" s="358"/>
      <c r="R80" s="359">
        <f>+R77+R78</f>
        <v>5034</v>
      </c>
      <c r="S80" s="359"/>
      <c r="T80" s="358"/>
      <c r="U80" s="359">
        <f>+U77+U79</f>
        <v>46</v>
      </c>
      <c r="V80" s="359"/>
      <c r="W80" s="358"/>
      <c r="X80" s="359">
        <f>+X77+X79</f>
        <v>0</v>
      </c>
      <c r="Y80" s="359"/>
      <c r="Z80" s="359"/>
      <c r="AA80" s="358"/>
      <c r="AB80" s="359">
        <f>+AB77+AB78</f>
        <v>5080</v>
      </c>
      <c r="AC80" s="360"/>
      <c r="AD80" s="215" t="s">
        <v>221</v>
      </c>
    </row>
    <row r="81" spans="1:30" ht="18" customHeight="1">
      <c r="A81" s="556" t="s">
        <v>192</v>
      </c>
      <c r="B81" s="557"/>
      <c r="C81" s="557"/>
      <c r="D81" s="557"/>
      <c r="E81" s="557"/>
      <c r="F81" s="557"/>
      <c r="G81" s="558"/>
      <c r="H81" s="496"/>
      <c r="I81" s="482"/>
      <c r="J81" s="480"/>
      <c r="K81" s="478"/>
      <c r="L81" s="482"/>
      <c r="M81" s="480"/>
      <c r="N81" s="478"/>
      <c r="O81" s="482"/>
      <c r="P81" s="480"/>
      <c r="Q81" s="478"/>
      <c r="R81" s="482"/>
      <c r="S81" s="480"/>
      <c r="T81" s="478"/>
      <c r="U81" s="482"/>
      <c r="V81" s="480"/>
      <c r="W81" s="478"/>
      <c r="X81" s="482"/>
      <c r="Y81" s="482"/>
      <c r="Z81" s="366"/>
      <c r="AA81" s="478"/>
      <c r="AB81" s="482"/>
      <c r="AC81" s="480"/>
      <c r="AD81" s="215" t="s">
        <v>221</v>
      </c>
    </row>
    <row r="82" spans="1:30" ht="18" customHeight="1">
      <c r="A82" s="559"/>
      <c r="B82" s="560"/>
      <c r="C82" s="560"/>
      <c r="D82" s="560"/>
      <c r="E82" s="560"/>
      <c r="F82" s="560"/>
      <c r="G82" s="561"/>
      <c r="H82" s="497"/>
      <c r="I82" s="483"/>
      <c r="J82" s="481"/>
      <c r="K82" s="479"/>
      <c r="L82" s="483"/>
      <c r="M82" s="481"/>
      <c r="N82" s="479"/>
      <c r="O82" s="483"/>
      <c r="P82" s="481"/>
      <c r="Q82" s="479"/>
      <c r="R82" s="483"/>
      <c r="S82" s="481"/>
      <c r="T82" s="479"/>
      <c r="U82" s="483"/>
      <c r="V82" s="481"/>
      <c r="W82" s="479"/>
      <c r="X82" s="483"/>
      <c r="Y82" s="483"/>
      <c r="Z82" s="359"/>
      <c r="AA82" s="479"/>
      <c r="AB82" s="483"/>
      <c r="AC82" s="481"/>
      <c r="AD82" s="215" t="s">
        <v>221</v>
      </c>
    </row>
    <row r="83" spans="1:30" ht="18" customHeight="1">
      <c r="A83" s="508" t="s">
        <v>54</v>
      </c>
      <c r="B83" s="509"/>
      <c r="C83" s="509"/>
      <c r="D83" s="509"/>
      <c r="E83" s="509"/>
      <c r="F83" s="509"/>
      <c r="G83" s="510"/>
      <c r="H83" s="141"/>
      <c r="I83" s="359">
        <v>621</v>
      </c>
      <c r="J83" s="359"/>
      <c r="K83" s="358"/>
      <c r="L83" s="359">
        <v>633</v>
      </c>
      <c r="M83" s="359"/>
      <c r="N83" s="358"/>
      <c r="O83" s="359">
        <v>3</v>
      </c>
      <c r="P83" s="359"/>
      <c r="Q83" s="358"/>
      <c r="R83" s="359">
        <f>+L83+O83</f>
        <v>636</v>
      </c>
      <c r="S83" s="359"/>
      <c r="T83" s="358"/>
      <c r="U83" s="359">
        <v>4</v>
      </c>
      <c r="V83" s="359"/>
      <c r="W83" s="358"/>
      <c r="X83" s="359"/>
      <c r="Y83" s="359"/>
      <c r="Z83" s="359"/>
      <c r="AA83" s="358"/>
      <c r="AB83" s="359">
        <f>+R83+U83+X83</f>
        <v>640</v>
      </c>
      <c r="AC83" s="360"/>
      <c r="AD83" s="215" t="s">
        <v>221</v>
      </c>
    </row>
    <row r="84" spans="1:30" ht="18" customHeight="1">
      <c r="A84" s="502" t="s">
        <v>134</v>
      </c>
      <c r="B84" s="503"/>
      <c r="C84" s="503"/>
      <c r="D84" s="503"/>
      <c r="E84" s="503"/>
      <c r="F84" s="503"/>
      <c r="G84" s="504"/>
      <c r="H84" s="143"/>
      <c r="I84" s="362">
        <v>35</v>
      </c>
      <c r="J84" s="362"/>
      <c r="K84" s="361"/>
      <c r="L84" s="362">
        <v>22</v>
      </c>
      <c r="M84" s="362"/>
      <c r="N84" s="361"/>
      <c r="O84" s="362"/>
      <c r="P84" s="362"/>
      <c r="Q84" s="361"/>
      <c r="R84" s="362">
        <f>+L84+O84</f>
        <v>22</v>
      </c>
      <c r="S84" s="362"/>
      <c r="T84" s="361"/>
      <c r="U84" s="362"/>
      <c r="V84" s="362"/>
      <c r="W84" s="361"/>
      <c r="X84" s="362"/>
      <c r="Y84" s="362"/>
      <c r="Z84" s="362"/>
      <c r="AA84" s="361"/>
      <c r="AB84" s="362">
        <f>+R84+U84+X84</f>
        <v>22</v>
      </c>
      <c r="AC84" s="363"/>
      <c r="AD84" s="215" t="s">
        <v>221</v>
      </c>
    </row>
    <row r="85" spans="1:30" ht="18" customHeight="1">
      <c r="A85" s="505" t="s">
        <v>193</v>
      </c>
      <c r="B85" s="506"/>
      <c r="C85" s="506"/>
      <c r="D85" s="506"/>
      <c r="E85" s="506"/>
      <c r="F85" s="506"/>
      <c r="G85" s="507"/>
      <c r="H85" s="143"/>
      <c r="I85" s="362">
        <f>I84+I83+I80</f>
        <v>5591</v>
      </c>
      <c r="J85" s="362"/>
      <c r="K85" s="361"/>
      <c r="L85" s="362">
        <f>L84+L83+L80</f>
        <v>5667</v>
      </c>
      <c r="M85" s="362"/>
      <c r="N85" s="361"/>
      <c r="O85" s="362">
        <f>O84+O83+O80</f>
        <v>25</v>
      </c>
      <c r="P85" s="362"/>
      <c r="Q85" s="361"/>
      <c r="R85" s="362">
        <f>R84+R83+R80</f>
        <v>5692</v>
      </c>
      <c r="S85" s="362"/>
      <c r="T85" s="361"/>
      <c r="U85" s="362">
        <f>U84+U83+U80</f>
        <v>50</v>
      </c>
      <c r="V85" s="362"/>
      <c r="W85" s="361"/>
      <c r="X85" s="362">
        <f>X84+X83+X80</f>
        <v>0</v>
      </c>
      <c r="Y85" s="362"/>
      <c r="Z85" s="362"/>
      <c r="AA85" s="361"/>
      <c r="AB85" s="362">
        <f>AB84+AB83+AB80</f>
        <v>5742</v>
      </c>
      <c r="AC85" s="363"/>
      <c r="AD85" s="215" t="s">
        <v>315</v>
      </c>
    </row>
  </sheetData>
  <mergeCells count="117">
    <mergeCell ref="A35:Y35"/>
    <mergeCell ref="A40:Y40"/>
    <mergeCell ref="A36:Y36"/>
    <mergeCell ref="A37:Y37"/>
    <mergeCell ref="A38:Y38"/>
    <mergeCell ref="A22:Y22"/>
    <mergeCell ref="A27:Y27"/>
    <mergeCell ref="A28:Y28"/>
    <mergeCell ref="A29:Y29"/>
    <mergeCell ref="A33:Y33"/>
    <mergeCell ref="A34:Y34"/>
    <mergeCell ref="A30:Y30"/>
    <mergeCell ref="A31:Y31"/>
    <mergeCell ref="A32:Y32"/>
    <mergeCell ref="A23:Y23"/>
    <mergeCell ref="A24:Y24"/>
    <mergeCell ref="A25:Y25"/>
    <mergeCell ref="A26:Y26"/>
    <mergeCell ref="AA71:AC72"/>
    <mergeCell ref="A78:G79"/>
    <mergeCell ref="H71:J72"/>
    <mergeCell ref="K71:M72"/>
    <mergeCell ref="N71:P72"/>
    <mergeCell ref="Q71:S72"/>
    <mergeCell ref="A76:G76"/>
    <mergeCell ref="K78:K79"/>
    <mergeCell ref="A52:Y52"/>
    <mergeCell ref="A71:G73"/>
    <mergeCell ref="A77:G77"/>
    <mergeCell ref="A80:G80"/>
    <mergeCell ref="A81:G82"/>
    <mergeCell ref="A74:G74"/>
    <mergeCell ref="A75:G75"/>
    <mergeCell ref="T71:V72"/>
    <mergeCell ref="W71:Y72"/>
    <mergeCell ref="A17:Y17"/>
    <mergeCell ref="A47:Y47"/>
    <mergeCell ref="A39:Y39"/>
    <mergeCell ref="A54:Y54"/>
    <mergeCell ref="A41:Y41"/>
    <mergeCell ref="A42:Y42"/>
    <mergeCell ref="A44:Y44"/>
    <mergeCell ref="A45:Y45"/>
    <mergeCell ref="A46:Y46"/>
    <mergeCell ref="A43:Y43"/>
    <mergeCell ref="AA11:AC11"/>
    <mergeCell ref="A16:Y16"/>
    <mergeCell ref="AC12:AC13"/>
    <mergeCell ref="AB12:AB13"/>
    <mergeCell ref="AA12:AA13"/>
    <mergeCell ref="A15:Y15"/>
    <mergeCell ref="A62:AC62"/>
    <mergeCell ref="A63:AC63"/>
    <mergeCell ref="A58:Y58"/>
    <mergeCell ref="A57:Y57"/>
    <mergeCell ref="A48:Y48"/>
    <mergeCell ref="A49:Y49"/>
    <mergeCell ref="A51:Y51"/>
    <mergeCell ref="A53:Y53"/>
    <mergeCell ref="A56:Y56"/>
    <mergeCell ref="A55:Y55"/>
    <mergeCell ref="A84:G84"/>
    <mergeCell ref="A85:G85"/>
    <mergeCell ref="N78:N79"/>
    <mergeCell ref="Q78:Q79"/>
    <mergeCell ref="A83:G83"/>
    <mergeCell ref="Q81:Q82"/>
    <mergeCell ref="L81:L82"/>
    <mergeCell ref="K81:K82"/>
    <mergeCell ref="P81:P82"/>
    <mergeCell ref="O81:O82"/>
    <mergeCell ref="A1:AC1"/>
    <mergeCell ref="A14:Y14"/>
    <mergeCell ref="A18:Y18"/>
    <mergeCell ref="H78:H79"/>
    <mergeCell ref="J78:J79"/>
    <mergeCell ref="I78:I79"/>
    <mergeCell ref="L78:L79"/>
    <mergeCell ref="M78:M79"/>
    <mergeCell ref="O78:O79"/>
    <mergeCell ref="P78:P79"/>
    <mergeCell ref="H81:H82"/>
    <mergeCell ref="I81:I82"/>
    <mergeCell ref="J81:J82"/>
    <mergeCell ref="A64:AC64"/>
    <mergeCell ref="A65:AC65"/>
    <mergeCell ref="R78:R79"/>
    <mergeCell ref="S78:S79"/>
    <mergeCell ref="T78:T79"/>
    <mergeCell ref="V78:V79"/>
    <mergeCell ref="U78:U79"/>
    <mergeCell ref="X78:X79"/>
    <mergeCell ref="Y78:Y79"/>
    <mergeCell ref="AA78:AA79"/>
    <mergeCell ref="A4:AC4"/>
    <mergeCell ref="A5:AC5"/>
    <mergeCell ref="A6:AC6"/>
    <mergeCell ref="A7:AC7"/>
    <mergeCell ref="A19:Y19"/>
    <mergeCell ref="A20:Y20"/>
    <mergeCell ref="A21:Y21"/>
    <mergeCell ref="Y81:Y82"/>
    <mergeCell ref="X81:X82"/>
    <mergeCell ref="W81:W82"/>
    <mergeCell ref="V81:V82"/>
    <mergeCell ref="AB78:AB79"/>
    <mergeCell ref="AC78:AC79"/>
    <mergeCell ref="AA81:AA82"/>
    <mergeCell ref="AB81:AB82"/>
    <mergeCell ref="AC81:AC82"/>
    <mergeCell ref="W78:W79"/>
    <mergeCell ref="N81:N82"/>
    <mergeCell ref="M81:M82"/>
    <mergeCell ref="U81:U82"/>
    <mergeCell ref="T81:T82"/>
    <mergeCell ref="S81:S82"/>
    <mergeCell ref="R81:R82"/>
  </mergeCells>
  <phoneticPr fontId="0" type="noConversion"/>
  <printOptions horizontalCentered="1"/>
  <pageMargins left="0.5" right="0.4" top="0.5" bottom="0.25" header="0" footer="0"/>
  <pageSetup scale="55" firstPageNumber="8" fitToHeight="0" orientation="landscape" useFirstPageNumber="1" horizontalDpi="300" verticalDpi="300" r:id="rId1"/>
  <headerFooter alignWithMargins="0">
    <oddFooter>&amp;C&amp;"Times New Roman,Regular"Exhibit B - Summary of Requirements</oddFooter>
  </headerFooter>
  <rowBreaks count="1" manualBreakCount="1">
    <brk id="60" max="28" man="1"/>
  </rowBreaks>
</worksheet>
</file>

<file path=xl/worksheets/sheet3.xml><?xml version="1.0" encoding="utf-8"?>
<worksheet xmlns="http://schemas.openxmlformats.org/spreadsheetml/2006/main" xmlns:r="http://schemas.openxmlformats.org/officeDocument/2006/relationships">
  <sheetPr codeName="Sheet6">
    <pageSetUpPr fitToPage="1"/>
  </sheetPr>
  <dimension ref="A1:P20"/>
  <sheetViews>
    <sheetView topLeftCell="A3" zoomScaleNormal="100" zoomScaleSheetLayoutView="75" workbookViewId="0">
      <selection activeCell="K18" sqref="K18"/>
    </sheetView>
  </sheetViews>
  <sheetFormatPr defaultColWidth="7.21875" defaultRowHeight="12.75"/>
  <cols>
    <col min="1" max="1" width="17.88671875" style="37" customWidth="1"/>
    <col min="2" max="2" width="15.88671875" style="37" customWidth="1"/>
    <col min="3" max="3" width="4.6640625" style="37" customWidth="1"/>
    <col min="4" max="4" width="7.5546875" style="37" customWidth="1"/>
    <col min="5" max="5" width="4.6640625" style="37" customWidth="1"/>
    <col min="6" max="6" width="7.21875" style="37" customWidth="1"/>
    <col min="7" max="7" width="4.6640625" style="37" customWidth="1"/>
    <col min="8" max="8" width="7.44140625" style="37" customWidth="1"/>
    <col min="9" max="9" width="4.6640625" style="37" customWidth="1"/>
    <col min="10" max="10" width="7.21875" style="37" customWidth="1"/>
    <col min="11" max="11" width="4.6640625" style="37" customWidth="1"/>
    <col min="12" max="12" width="7.21875" style="37" customWidth="1"/>
    <col min="13" max="13" width="4.6640625" style="37" customWidth="1"/>
    <col min="14" max="14" width="7.88671875" style="37" customWidth="1"/>
    <col min="15" max="15" width="11.21875" style="37" customWidth="1"/>
    <col min="16" max="16" width="1.109375" style="218" customWidth="1"/>
    <col min="17" max="16384" width="7.21875" style="37"/>
  </cols>
  <sheetData>
    <row r="1" spans="1:16" ht="20.25">
      <c r="A1" s="498" t="s">
        <v>326</v>
      </c>
      <c r="B1" s="499"/>
      <c r="C1" s="499"/>
      <c r="D1" s="499"/>
      <c r="E1" s="499"/>
      <c r="F1" s="499"/>
      <c r="G1" s="499"/>
      <c r="H1" s="499"/>
      <c r="I1" s="499"/>
      <c r="J1" s="499"/>
      <c r="K1" s="499"/>
      <c r="L1" s="499"/>
      <c r="M1" s="499"/>
      <c r="N1" s="499"/>
      <c r="O1" s="499"/>
      <c r="P1" s="217" t="s">
        <v>221</v>
      </c>
    </row>
    <row r="2" spans="1:16" ht="20.25">
      <c r="A2" s="35"/>
      <c r="P2" s="217"/>
    </row>
    <row r="3" spans="1:16">
      <c r="P3" s="217"/>
    </row>
    <row r="4" spans="1:16" ht="23.25">
      <c r="A4" s="596" t="s">
        <v>270</v>
      </c>
      <c r="B4" s="597"/>
      <c r="C4" s="597"/>
      <c r="D4" s="597"/>
      <c r="E4" s="597"/>
      <c r="F4" s="597"/>
      <c r="G4" s="597"/>
      <c r="H4" s="597"/>
      <c r="I4" s="597"/>
      <c r="J4" s="597"/>
      <c r="K4" s="597"/>
      <c r="L4" s="597"/>
      <c r="M4" s="597"/>
      <c r="N4" s="597"/>
      <c r="O4" s="597"/>
      <c r="P4" s="217" t="s">
        <v>221</v>
      </c>
    </row>
    <row r="5" spans="1:16" ht="23.25">
      <c r="A5" s="598" t="str">
        <f>'B. Summary of Requirements '!A63</f>
        <v>Bureau of Alcohol, Tobacco, Firearms and Explosives</v>
      </c>
      <c r="B5" s="599"/>
      <c r="C5" s="599"/>
      <c r="D5" s="599"/>
      <c r="E5" s="599"/>
      <c r="F5" s="599"/>
      <c r="G5" s="599"/>
      <c r="H5" s="599"/>
      <c r="I5" s="599"/>
      <c r="J5" s="599"/>
      <c r="K5" s="599"/>
      <c r="L5" s="599"/>
      <c r="M5" s="599"/>
      <c r="N5" s="599"/>
      <c r="O5" s="599"/>
      <c r="P5" s="217" t="s">
        <v>221</v>
      </c>
    </row>
    <row r="6" spans="1:16" ht="23.25">
      <c r="A6" s="600" t="s">
        <v>187</v>
      </c>
      <c r="B6" s="597"/>
      <c r="C6" s="597"/>
      <c r="D6" s="597"/>
      <c r="E6" s="597"/>
      <c r="F6" s="597"/>
      <c r="G6" s="597"/>
      <c r="H6" s="597"/>
      <c r="I6" s="597"/>
      <c r="J6" s="597"/>
      <c r="K6" s="597"/>
      <c r="L6" s="597"/>
      <c r="M6" s="597"/>
      <c r="N6" s="597"/>
      <c r="O6" s="597"/>
      <c r="P6" s="217" t="s">
        <v>221</v>
      </c>
    </row>
    <row r="7" spans="1:16">
      <c r="A7" s="145"/>
      <c r="B7" s="41"/>
      <c r="C7" s="41"/>
      <c r="D7" s="41"/>
      <c r="E7" s="41"/>
      <c r="F7" s="41"/>
      <c r="G7" s="41"/>
      <c r="H7" s="41"/>
      <c r="I7" s="41"/>
      <c r="J7" s="41"/>
      <c r="K7" s="41"/>
      <c r="L7" s="41"/>
      <c r="M7" s="41"/>
      <c r="N7" s="41"/>
      <c r="O7" s="41"/>
      <c r="P7" s="217"/>
    </row>
    <row r="8" spans="1:16">
      <c r="P8" s="217"/>
    </row>
    <row r="9" spans="1:16" ht="15">
      <c r="A9" s="601" t="s">
        <v>150</v>
      </c>
      <c r="B9" s="594" t="s">
        <v>312</v>
      </c>
      <c r="C9" s="591" t="s">
        <v>248</v>
      </c>
      <c r="D9" s="592"/>
      <c r="E9" s="592"/>
      <c r="F9" s="593"/>
      <c r="G9" s="591" t="s">
        <v>249</v>
      </c>
      <c r="H9" s="592"/>
      <c r="I9" s="592"/>
      <c r="J9" s="593"/>
      <c r="K9" s="591" t="s">
        <v>250</v>
      </c>
      <c r="L9" s="592"/>
      <c r="M9" s="592"/>
      <c r="N9" s="593"/>
      <c r="O9" s="594" t="s">
        <v>320</v>
      </c>
      <c r="P9" s="217" t="s">
        <v>221</v>
      </c>
    </row>
    <row r="10" spans="1:16">
      <c r="A10" s="602"/>
      <c r="B10" s="595"/>
      <c r="C10" s="44" t="s">
        <v>210</v>
      </c>
      <c r="D10" s="440" t="s">
        <v>252</v>
      </c>
      <c r="E10" s="44" t="s">
        <v>44</v>
      </c>
      <c r="F10" s="45" t="s">
        <v>212</v>
      </c>
      <c r="G10" s="44" t="s">
        <v>210</v>
      </c>
      <c r="H10" s="440" t="s">
        <v>252</v>
      </c>
      <c r="I10" s="44" t="s">
        <v>44</v>
      </c>
      <c r="J10" s="45" t="s">
        <v>212</v>
      </c>
      <c r="K10" s="44" t="s">
        <v>210</v>
      </c>
      <c r="L10" s="440" t="s">
        <v>252</v>
      </c>
      <c r="M10" s="44" t="s">
        <v>44</v>
      </c>
      <c r="N10" s="45" t="s">
        <v>212</v>
      </c>
      <c r="O10" s="595"/>
      <c r="P10" s="217" t="s">
        <v>221</v>
      </c>
    </row>
    <row r="11" spans="1:16" ht="18.75" customHeight="1">
      <c r="A11" s="89" t="s">
        <v>251</v>
      </c>
      <c r="B11" s="90" t="s">
        <v>248</v>
      </c>
      <c r="C11" s="441">
        <v>92</v>
      </c>
      <c r="D11" s="442">
        <v>34</v>
      </c>
      <c r="E11" s="442">
        <v>46</v>
      </c>
      <c r="F11" s="443">
        <v>17989</v>
      </c>
      <c r="G11" s="233"/>
      <c r="H11" s="234"/>
      <c r="I11" s="234"/>
      <c r="J11" s="235"/>
      <c r="K11" s="233"/>
      <c r="L11" s="234"/>
      <c r="M11" s="234"/>
      <c r="N11" s="235"/>
      <c r="O11" s="235">
        <f>+F11+J11+N11</f>
        <v>17989</v>
      </c>
      <c r="P11" s="217" t="s">
        <v>221</v>
      </c>
    </row>
    <row r="12" spans="1:16" ht="18.75" customHeight="1">
      <c r="A12" s="439" t="s">
        <v>246</v>
      </c>
      <c r="B12" s="90" t="s">
        <v>249</v>
      </c>
      <c r="C12" s="233"/>
      <c r="D12" s="234"/>
      <c r="E12" s="234"/>
      <c r="F12" s="235"/>
      <c r="G12" s="233"/>
      <c r="H12" s="234"/>
      <c r="I12" s="234"/>
      <c r="J12" s="443">
        <v>19000</v>
      </c>
      <c r="K12" s="233"/>
      <c r="L12" s="234"/>
      <c r="M12" s="234"/>
      <c r="N12" s="235"/>
      <c r="O12" s="235">
        <f>+F12+J12+N12</f>
        <v>19000</v>
      </c>
      <c r="P12" s="217" t="s">
        <v>221</v>
      </c>
    </row>
    <row r="13" spans="1:16" ht="18.75" customHeight="1">
      <c r="A13" s="89" t="s">
        <v>247</v>
      </c>
      <c r="B13" s="91" t="s">
        <v>249</v>
      </c>
      <c r="C13" s="236"/>
      <c r="D13" s="237"/>
      <c r="E13" s="237"/>
      <c r="F13" s="238"/>
      <c r="G13" s="236"/>
      <c r="H13" s="237"/>
      <c r="I13" s="237"/>
      <c r="J13" s="238">
        <v>6000</v>
      </c>
      <c r="K13" s="236"/>
      <c r="L13" s="237"/>
      <c r="M13" s="237"/>
      <c r="N13" s="238"/>
      <c r="O13" s="239">
        <f>+F13+J13+N13</f>
        <v>6000</v>
      </c>
      <c r="P13" s="217" t="s">
        <v>221</v>
      </c>
    </row>
    <row r="14" spans="1:16" ht="18.75" customHeight="1">
      <c r="A14" s="52" t="s">
        <v>201</v>
      </c>
      <c r="B14" s="43"/>
      <c r="C14" s="240">
        <f t="shared" ref="C14:O14" si="0">SUM(C11:C13)</f>
        <v>92</v>
      </c>
      <c r="D14" s="241">
        <f t="shared" si="0"/>
        <v>34</v>
      </c>
      <c r="E14" s="241">
        <f t="shared" si="0"/>
        <v>46</v>
      </c>
      <c r="F14" s="48">
        <f t="shared" si="0"/>
        <v>17989</v>
      </c>
      <c r="G14" s="240">
        <f t="shared" si="0"/>
        <v>0</v>
      </c>
      <c r="H14" s="241">
        <f t="shared" si="0"/>
        <v>0</v>
      </c>
      <c r="I14" s="241">
        <f t="shared" si="0"/>
        <v>0</v>
      </c>
      <c r="J14" s="48">
        <f t="shared" si="0"/>
        <v>25000</v>
      </c>
      <c r="K14" s="240">
        <f t="shared" si="0"/>
        <v>0</v>
      </c>
      <c r="L14" s="241">
        <f t="shared" si="0"/>
        <v>0</v>
      </c>
      <c r="M14" s="241">
        <f t="shared" si="0"/>
        <v>0</v>
      </c>
      <c r="N14" s="48">
        <f t="shared" si="0"/>
        <v>0</v>
      </c>
      <c r="O14" s="49">
        <f t="shared" si="0"/>
        <v>42989</v>
      </c>
      <c r="P14" s="217" t="s">
        <v>221</v>
      </c>
    </row>
    <row r="15" spans="1:16" ht="18.75" customHeight="1">
      <c r="A15" s="50"/>
      <c r="B15" s="46"/>
      <c r="C15" s="50"/>
      <c r="D15" s="47"/>
      <c r="E15" s="47"/>
      <c r="F15" s="51"/>
      <c r="G15" s="47"/>
      <c r="H15" s="47"/>
      <c r="I15" s="47"/>
      <c r="J15" s="47"/>
      <c r="K15" s="50"/>
      <c r="L15" s="47"/>
      <c r="M15" s="47"/>
      <c r="N15" s="51"/>
      <c r="O15" s="51"/>
      <c r="P15" s="217" t="s">
        <v>221</v>
      </c>
    </row>
    <row r="16" spans="1:16" ht="18.75" customHeight="1">
      <c r="A16" s="606" t="s">
        <v>291</v>
      </c>
      <c r="B16" s="594" t="s">
        <v>312</v>
      </c>
      <c r="C16" s="591" t="s">
        <v>248</v>
      </c>
      <c r="D16" s="592"/>
      <c r="E16" s="592"/>
      <c r="F16" s="593"/>
      <c r="G16" s="591" t="s">
        <v>249</v>
      </c>
      <c r="H16" s="592"/>
      <c r="I16" s="592"/>
      <c r="J16" s="593"/>
      <c r="K16" s="591" t="s">
        <v>250</v>
      </c>
      <c r="L16" s="592"/>
      <c r="M16" s="592"/>
      <c r="N16" s="593"/>
      <c r="O16" s="594" t="s">
        <v>190</v>
      </c>
      <c r="P16" s="217" t="s">
        <v>221</v>
      </c>
    </row>
    <row r="17" spans="1:16" ht="18.75" customHeight="1">
      <c r="A17" s="607"/>
      <c r="B17" s="595"/>
      <c r="C17" s="44" t="s">
        <v>210</v>
      </c>
      <c r="D17" s="440" t="s">
        <v>252</v>
      </c>
      <c r="E17" s="44" t="s">
        <v>44</v>
      </c>
      <c r="F17" s="45" t="s">
        <v>212</v>
      </c>
      <c r="G17" s="44" t="s">
        <v>210</v>
      </c>
      <c r="H17" s="440" t="s">
        <v>252</v>
      </c>
      <c r="I17" s="44" t="s">
        <v>44</v>
      </c>
      <c r="J17" s="45" t="s">
        <v>212</v>
      </c>
      <c r="K17" s="44" t="s">
        <v>210</v>
      </c>
      <c r="L17" s="440" t="s">
        <v>252</v>
      </c>
      <c r="M17" s="44" t="s">
        <v>44</v>
      </c>
      <c r="N17" s="45" t="s">
        <v>212</v>
      </c>
      <c r="O17" s="595"/>
      <c r="P17" s="217" t="s">
        <v>221</v>
      </c>
    </row>
    <row r="18" spans="1:16" ht="18.75" customHeight="1">
      <c r="A18" s="92"/>
      <c r="B18" s="161"/>
      <c r="C18" s="236"/>
      <c r="D18" s="237"/>
      <c r="E18" s="237"/>
      <c r="F18" s="238"/>
      <c r="G18" s="236"/>
      <c r="H18" s="237"/>
      <c r="I18" s="237"/>
      <c r="J18" s="238"/>
      <c r="K18" s="236"/>
      <c r="L18" s="237"/>
      <c r="M18" s="237"/>
      <c r="N18" s="238"/>
      <c r="O18" s="239">
        <f>+F18+J18+N18</f>
        <v>0</v>
      </c>
      <c r="P18" s="217" t="s">
        <v>221</v>
      </c>
    </row>
    <row r="19" spans="1:16" ht="18.75" customHeight="1">
      <c r="A19" s="374" t="s">
        <v>190</v>
      </c>
      <c r="B19" s="375"/>
      <c r="C19" s="376">
        <f t="shared" ref="C19:O19" si="1">SUM(C18:C18)</f>
        <v>0</v>
      </c>
      <c r="D19" s="377">
        <f t="shared" si="1"/>
        <v>0</v>
      </c>
      <c r="E19" s="377">
        <f t="shared" si="1"/>
        <v>0</v>
      </c>
      <c r="F19" s="378">
        <f t="shared" si="1"/>
        <v>0</v>
      </c>
      <c r="G19" s="376">
        <f t="shared" si="1"/>
        <v>0</v>
      </c>
      <c r="H19" s="377">
        <f t="shared" si="1"/>
        <v>0</v>
      </c>
      <c r="I19" s="377">
        <f t="shared" si="1"/>
        <v>0</v>
      </c>
      <c r="J19" s="378">
        <f t="shared" si="1"/>
        <v>0</v>
      </c>
      <c r="K19" s="376">
        <f t="shared" si="1"/>
        <v>0</v>
      </c>
      <c r="L19" s="377">
        <f t="shared" si="1"/>
        <v>0</v>
      </c>
      <c r="M19" s="377">
        <f t="shared" si="1"/>
        <v>0</v>
      </c>
      <c r="N19" s="378">
        <f t="shared" si="1"/>
        <v>0</v>
      </c>
      <c r="O19" s="379">
        <f t="shared" si="1"/>
        <v>0</v>
      </c>
      <c r="P19" s="217" t="s">
        <v>315</v>
      </c>
    </row>
    <row r="20" spans="1:16" ht="18.75" customHeight="1">
      <c r="A20" s="603"/>
      <c r="B20" s="604"/>
      <c r="C20" s="604"/>
      <c r="D20" s="604"/>
      <c r="E20" s="604"/>
      <c r="F20" s="604"/>
      <c r="G20" s="604"/>
      <c r="H20" s="604"/>
      <c r="I20" s="604"/>
      <c r="J20" s="604"/>
      <c r="K20" s="604"/>
      <c r="L20" s="604"/>
      <c r="M20" s="604"/>
      <c r="N20" s="604"/>
      <c r="O20" s="605"/>
      <c r="P20" s="217"/>
    </row>
  </sheetData>
  <mergeCells count="17">
    <mergeCell ref="C16:F16"/>
    <mergeCell ref="B16:B17"/>
    <mergeCell ref="A20:O20"/>
    <mergeCell ref="A16:A17"/>
    <mergeCell ref="O16:O17"/>
    <mergeCell ref="K16:N16"/>
    <mergeCell ref="G16:J16"/>
    <mergeCell ref="C9:F9"/>
    <mergeCell ref="B9:B10"/>
    <mergeCell ref="G9:J9"/>
    <mergeCell ref="A1:O1"/>
    <mergeCell ref="A4:O4"/>
    <mergeCell ref="A5:O5"/>
    <mergeCell ref="A6:O6"/>
    <mergeCell ref="K9:N9"/>
    <mergeCell ref="O9:O10"/>
    <mergeCell ref="A9:A10"/>
  </mergeCells>
  <phoneticPr fontId="25" type="noConversion"/>
  <printOptions horizontalCentered="1"/>
  <pageMargins left="0.75" right="0.75" top="1" bottom="1" header="0.5" footer="0.5"/>
  <pageSetup scale="86"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40"/>
  <sheetViews>
    <sheetView topLeftCell="C16" zoomScaleNormal="100" zoomScaleSheetLayoutView="100" workbookViewId="0">
      <selection activeCell="K18" sqref="K18"/>
    </sheetView>
  </sheetViews>
  <sheetFormatPr defaultColWidth="7.21875" defaultRowHeight="12.75"/>
  <cols>
    <col min="1" max="1" width="49.5546875" style="38" customWidth="1"/>
    <col min="2" max="2" width="1.21875" style="38" customWidth="1"/>
    <col min="3" max="3" width="10.77734375" style="38" customWidth="1"/>
    <col min="4" max="4" width="11" style="38" customWidth="1"/>
    <col min="5" max="5" width="1.21875" style="38" customWidth="1"/>
    <col min="6" max="7" width="11.21875" style="38" customWidth="1"/>
    <col min="8" max="8" width="1.21875" style="38" customWidth="1"/>
    <col min="9" max="9" width="7.21875" style="38" customWidth="1"/>
    <col min="10" max="10" width="8" style="38" customWidth="1"/>
    <col min="11" max="13" width="6.77734375" style="38" customWidth="1"/>
    <col min="14" max="14" width="7.21875" style="38" customWidth="1"/>
    <col min="15" max="15" width="6.33203125" style="38" customWidth="1"/>
    <col min="16" max="16" width="8.109375" style="38" customWidth="1"/>
    <col min="17" max="17" width="1.88671875" style="38" customWidth="1"/>
    <col min="18" max="16384" width="7.21875" style="38"/>
  </cols>
  <sheetData>
    <row r="1" spans="1:20" ht="20.25">
      <c r="A1" s="608" t="s">
        <v>325</v>
      </c>
      <c r="B1" s="609"/>
      <c r="C1" s="609"/>
      <c r="D1" s="609"/>
      <c r="E1" s="609"/>
      <c r="F1" s="609"/>
      <c r="G1" s="609"/>
      <c r="H1" s="609"/>
      <c r="I1" s="609"/>
      <c r="J1" s="609"/>
      <c r="K1" s="609"/>
      <c r="L1" s="609"/>
      <c r="M1" s="609"/>
      <c r="N1" s="609"/>
      <c r="O1" s="609"/>
      <c r="P1" s="609"/>
      <c r="Q1" s="199" t="s">
        <v>221</v>
      </c>
      <c r="R1" s="201"/>
      <c r="S1" s="201"/>
    </row>
    <row r="2" spans="1:20" ht="19.149999999999999" customHeight="1">
      <c r="A2" s="42"/>
      <c r="Q2" s="199" t="s">
        <v>221</v>
      </c>
      <c r="T2" s="199"/>
    </row>
    <row r="3" spans="1:20" ht="15.75">
      <c r="A3" s="610" t="s">
        <v>290</v>
      </c>
      <c r="B3" s="493"/>
      <c r="C3" s="493"/>
      <c r="D3" s="493"/>
      <c r="E3" s="493"/>
      <c r="F3" s="493"/>
      <c r="G3" s="493"/>
      <c r="H3" s="493"/>
      <c r="I3" s="493"/>
      <c r="J3" s="493"/>
      <c r="K3" s="493"/>
      <c r="L3" s="493"/>
      <c r="M3" s="493"/>
      <c r="N3" s="493"/>
      <c r="O3" s="493"/>
      <c r="P3" s="493"/>
      <c r="Q3" s="199" t="s">
        <v>221</v>
      </c>
      <c r="R3" s="149"/>
      <c r="S3" s="149"/>
      <c r="T3" s="199"/>
    </row>
    <row r="4" spans="1:20" ht="15.75">
      <c r="A4" s="611" t="str">
        <f>+'B. Summary of Requirements '!A63</f>
        <v>Bureau of Alcohol, Tobacco, Firearms and Explosives</v>
      </c>
      <c r="B4" s="493"/>
      <c r="C4" s="493"/>
      <c r="D4" s="493"/>
      <c r="E4" s="493"/>
      <c r="F4" s="493"/>
      <c r="G4" s="493"/>
      <c r="H4" s="493"/>
      <c r="I4" s="493"/>
      <c r="J4" s="493"/>
      <c r="K4" s="493"/>
      <c r="L4" s="493"/>
      <c r="M4" s="493"/>
      <c r="N4" s="493"/>
      <c r="O4" s="493"/>
      <c r="P4" s="493"/>
      <c r="Q4" s="199" t="s">
        <v>221</v>
      </c>
      <c r="R4" s="146"/>
      <c r="S4" s="146"/>
    </row>
    <row r="5" spans="1:20" ht="15">
      <c r="A5" s="612" t="s">
        <v>187</v>
      </c>
      <c r="B5" s="493"/>
      <c r="C5" s="493"/>
      <c r="D5" s="493"/>
      <c r="E5" s="493"/>
      <c r="F5" s="493"/>
      <c r="G5" s="493"/>
      <c r="H5" s="493"/>
      <c r="I5" s="493"/>
      <c r="J5" s="493"/>
      <c r="K5" s="493"/>
      <c r="L5" s="493"/>
      <c r="M5" s="493"/>
      <c r="N5" s="493"/>
      <c r="O5" s="493"/>
      <c r="P5" s="493"/>
      <c r="Q5" s="199" t="s">
        <v>221</v>
      </c>
      <c r="R5" s="149"/>
      <c r="S5" s="149"/>
      <c r="T5" s="199"/>
    </row>
    <row r="6" spans="1:20">
      <c r="Q6" s="199" t="s">
        <v>221</v>
      </c>
      <c r="T6" s="199"/>
    </row>
    <row r="7" spans="1:20" ht="13.5" thickBot="1">
      <c r="Q7" s="199" t="s">
        <v>221</v>
      </c>
      <c r="T7" s="199"/>
    </row>
    <row r="8" spans="1:20" ht="37.5" customHeight="1">
      <c r="A8" s="164"/>
      <c r="B8" s="53"/>
      <c r="C8" s="615" t="str">
        <f>+'B. Summary of Requirements '!H71</f>
        <v>2008 Appropriation Enacted w/Rescissions and Supplementals</v>
      </c>
      <c r="D8" s="614"/>
      <c r="E8" s="200"/>
      <c r="F8" s="615" t="str">
        <f>+'B. Summary of Requirements '!K71</f>
        <v>2009 Enacted</v>
      </c>
      <c r="G8" s="614"/>
      <c r="H8" s="200"/>
      <c r="I8" s="613" t="str">
        <f>+'B. Summary of Requirements '!Q71</f>
        <v>2010 Current Services</v>
      </c>
      <c r="J8" s="614"/>
      <c r="K8" s="617">
        <v>2010</v>
      </c>
      <c r="L8" s="618"/>
      <c r="M8" s="618"/>
      <c r="N8" s="619"/>
      <c r="O8" s="613" t="str">
        <f>+'B. Summary of Requirements '!AA71</f>
        <v>2010 Request</v>
      </c>
      <c r="P8" s="614"/>
      <c r="Q8" s="199" t="s">
        <v>221</v>
      </c>
      <c r="R8" s="175"/>
      <c r="S8" s="176"/>
      <c r="T8" s="199"/>
    </row>
    <row r="9" spans="1:20" ht="14.25" customHeight="1">
      <c r="A9" s="53"/>
      <c r="B9" s="53"/>
      <c r="C9" s="570"/>
      <c r="D9" s="616"/>
      <c r="E9" s="200"/>
      <c r="F9" s="573"/>
      <c r="G9" s="576"/>
      <c r="H9" s="200"/>
      <c r="I9" s="573"/>
      <c r="J9" s="576"/>
      <c r="K9" s="621" t="s">
        <v>213</v>
      </c>
      <c r="L9" s="622"/>
      <c r="M9" s="620" t="s">
        <v>216</v>
      </c>
      <c r="N9" s="593"/>
      <c r="O9" s="573"/>
      <c r="P9" s="576"/>
      <c r="Q9" s="199" t="s">
        <v>221</v>
      </c>
      <c r="R9" s="176"/>
      <c r="S9" s="176"/>
      <c r="T9" s="199"/>
    </row>
    <row r="10" spans="1:20" ht="51">
      <c r="A10" s="477"/>
      <c r="B10" s="53"/>
      <c r="C10" s="184" t="s">
        <v>304</v>
      </c>
      <c r="D10" s="185" t="s">
        <v>305</v>
      </c>
      <c r="E10" s="134"/>
      <c r="F10" s="184" t="s">
        <v>304</v>
      </c>
      <c r="G10" s="185" t="s">
        <v>305</v>
      </c>
      <c r="H10" s="134"/>
      <c r="I10" s="184" t="s">
        <v>304</v>
      </c>
      <c r="J10" s="185" t="s">
        <v>305</v>
      </c>
      <c r="K10" s="184" t="s">
        <v>304</v>
      </c>
      <c r="L10" s="185" t="s">
        <v>305</v>
      </c>
      <c r="M10" s="184" t="s">
        <v>304</v>
      </c>
      <c r="N10" s="185" t="s">
        <v>305</v>
      </c>
      <c r="O10" s="184" t="s">
        <v>304</v>
      </c>
      <c r="P10" s="185" t="s">
        <v>305</v>
      </c>
      <c r="Q10" s="199" t="s">
        <v>221</v>
      </c>
      <c r="R10" s="177"/>
      <c r="S10" s="177"/>
      <c r="T10" s="199"/>
    </row>
    <row r="11" spans="1:20">
      <c r="A11" s="186"/>
      <c r="B11" s="53"/>
      <c r="C11" s="247"/>
      <c r="D11" s="248"/>
      <c r="E11" s="242"/>
      <c r="F11" s="247"/>
      <c r="G11" s="248"/>
      <c r="H11" s="242"/>
      <c r="I11" s="247"/>
      <c r="J11" s="248"/>
      <c r="K11" s="247"/>
      <c r="L11" s="250"/>
      <c r="M11" s="369"/>
      <c r="N11" s="248"/>
      <c r="O11" s="247"/>
      <c r="P11" s="248"/>
      <c r="Q11" s="199" t="s">
        <v>221</v>
      </c>
      <c r="R11" s="165"/>
      <c r="S11" s="165"/>
      <c r="T11" s="199"/>
    </row>
    <row r="12" spans="1:20">
      <c r="A12" s="55" t="s">
        <v>293</v>
      </c>
      <c r="B12" s="53"/>
      <c r="C12" s="247"/>
      <c r="D12" s="368"/>
      <c r="E12" s="242"/>
      <c r="F12" s="247"/>
      <c r="G12" s="368"/>
      <c r="H12" s="242"/>
      <c r="I12" s="247"/>
      <c r="J12" s="368"/>
      <c r="K12" s="247"/>
      <c r="L12" s="250"/>
      <c r="M12" s="247"/>
      <c r="N12" s="368"/>
      <c r="O12" s="247"/>
      <c r="P12" s="368"/>
      <c r="Q12" s="199" t="s">
        <v>221</v>
      </c>
      <c r="R12" s="166"/>
      <c r="S12" s="178"/>
      <c r="T12" s="199"/>
    </row>
    <row r="13" spans="1:20">
      <c r="A13" s="187" t="s">
        <v>3</v>
      </c>
      <c r="B13" s="53"/>
      <c r="C13" s="247"/>
      <c r="D13" s="368"/>
      <c r="E13" s="242"/>
      <c r="F13" s="247"/>
      <c r="G13" s="368"/>
      <c r="H13" s="242"/>
      <c r="I13" s="247"/>
      <c r="J13" s="368"/>
      <c r="K13" s="247"/>
      <c r="L13" s="250"/>
      <c r="M13" s="247"/>
      <c r="N13" s="368"/>
      <c r="O13" s="247">
        <f t="shared" ref="O13:P16" si="0">+I13+K13+M13</f>
        <v>0</v>
      </c>
      <c r="P13" s="248">
        <f t="shared" si="0"/>
        <v>0</v>
      </c>
      <c r="Q13" s="199" t="s">
        <v>221</v>
      </c>
      <c r="R13" s="166"/>
      <c r="S13" s="178"/>
      <c r="T13" s="199"/>
    </row>
    <row r="14" spans="1:20" ht="25.5">
      <c r="A14" s="188" t="s">
        <v>4</v>
      </c>
      <c r="B14" s="53"/>
      <c r="C14" s="247">
        <v>1974</v>
      </c>
      <c r="D14" s="368">
        <v>393639</v>
      </c>
      <c r="E14" s="242"/>
      <c r="F14" s="247">
        <v>2005</v>
      </c>
      <c r="G14" s="368">
        <v>421686</v>
      </c>
      <c r="H14" s="242"/>
      <c r="I14" s="247">
        <v>2014</v>
      </c>
      <c r="J14" s="368">
        <v>431113</v>
      </c>
      <c r="K14" s="247">
        <v>18</v>
      </c>
      <c r="L14" s="250">
        <v>17196</v>
      </c>
      <c r="M14" s="247"/>
      <c r="N14" s="368"/>
      <c r="O14" s="247">
        <f t="shared" si="0"/>
        <v>2032</v>
      </c>
      <c r="P14" s="248">
        <f t="shared" si="0"/>
        <v>448309</v>
      </c>
      <c r="Q14" s="199" t="s">
        <v>221</v>
      </c>
      <c r="R14" s="166"/>
      <c r="S14" s="178"/>
      <c r="T14" s="199"/>
    </row>
    <row r="15" spans="1:20" ht="25.5">
      <c r="A15" s="188" t="s">
        <v>310</v>
      </c>
      <c r="B15" s="53"/>
      <c r="C15" s="247"/>
      <c r="D15" s="368"/>
      <c r="E15" s="242"/>
      <c r="F15" s="247"/>
      <c r="G15" s="368"/>
      <c r="H15" s="242"/>
      <c r="I15" s="247"/>
      <c r="J15" s="368"/>
      <c r="K15" s="247"/>
      <c r="L15" s="250"/>
      <c r="M15" s="247"/>
      <c r="N15" s="368"/>
      <c r="O15" s="247">
        <f t="shared" si="0"/>
        <v>0</v>
      </c>
      <c r="P15" s="248">
        <f t="shared" si="0"/>
        <v>0</v>
      </c>
      <c r="Q15" s="199" t="s">
        <v>221</v>
      </c>
      <c r="R15" s="166"/>
      <c r="S15" s="178"/>
      <c r="T15" s="199"/>
    </row>
    <row r="16" spans="1:20" ht="13.5" customHeight="1">
      <c r="A16" s="187" t="s">
        <v>5</v>
      </c>
      <c r="B16" s="54"/>
      <c r="C16" s="253"/>
      <c r="D16" s="254"/>
      <c r="E16" s="243"/>
      <c r="F16" s="253"/>
      <c r="G16" s="254"/>
      <c r="H16" s="244"/>
      <c r="I16" s="253"/>
      <c r="J16" s="254"/>
      <c r="K16" s="253"/>
      <c r="L16" s="257"/>
      <c r="M16" s="253"/>
      <c r="N16" s="254"/>
      <c r="O16" s="253">
        <f t="shared" si="0"/>
        <v>0</v>
      </c>
      <c r="P16" s="254">
        <f t="shared" si="0"/>
        <v>0</v>
      </c>
      <c r="Q16" s="199" t="s">
        <v>221</v>
      </c>
      <c r="R16" s="167"/>
      <c r="S16" s="167"/>
      <c r="T16" s="199"/>
    </row>
    <row r="17" spans="1:20" s="39" customFormat="1">
      <c r="A17" s="57" t="s">
        <v>294</v>
      </c>
      <c r="B17" s="55"/>
      <c r="C17" s="259">
        <f>SUM(C13:C16)</f>
        <v>1974</v>
      </c>
      <c r="D17" s="260">
        <f>SUM(D13:D16)</f>
        <v>393639</v>
      </c>
      <c r="E17" s="245"/>
      <c r="F17" s="259">
        <f>SUM(F13:F16)</f>
        <v>2005</v>
      </c>
      <c r="G17" s="260">
        <f>SUM(G13:G16)</f>
        <v>421686</v>
      </c>
      <c r="H17" s="246"/>
      <c r="I17" s="259">
        <f t="shared" ref="I17:P17" si="1">SUM(I13:I16)</f>
        <v>2014</v>
      </c>
      <c r="J17" s="260">
        <f t="shared" si="1"/>
        <v>431113</v>
      </c>
      <c r="K17" s="259">
        <f t="shared" si="1"/>
        <v>18</v>
      </c>
      <c r="L17" s="260">
        <f t="shared" si="1"/>
        <v>17196</v>
      </c>
      <c r="M17" s="259">
        <f t="shared" si="1"/>
        <v>0</v>
      </c>
      <c r="N17" s="260">
        <f t="shared" si="1"/>
        <v>0</v>
      </c>
      <c r="O17" s="259">
        <f t="shared" si="1"/>
        <v>2032</v>
      </c>
      <c r="P17" s="260">
        <f t="shared" si="1"/>
        <v>448309</v>
      </c>
      <c r="Q17" s="199" t="s">
        <v>221</v>
      </c>
      <c r="R17" s="179"/>
      <c r="S17" s="179"/>
      <c r="T17" s="199"/>
    </row>
    <row r="18" spans="1:20">
      <c r="A18" s="54"/>
      <c r="B18" s="53"/>
      <c r="C18" s="247"/>
      <c r="D18" s="248"/>
      <c r="E18" s="202"/>
      <c r="F18" s="247"/>
      <c r="G18" s="248"/>
      <c r="H18" s="202"/>
      <c r="I18" s="247"/>
      <c r="J18" s="248"/>
      <c r="K18" s="247"/>
      <c r="L18" s="250"/>
      <c r="M18" s="247"/>
      <c r="N18" s="248"/>
      <c r="O18" s="247"/>
      <c r="P18" s="248"/>
      <c r="Q18" s="199" t="s">
        <v>221</v>
      </c>
      <c r="R18" s="165"/>
      <c r="S18" s="165"/>
      <c r="T18" s="199"/>
    </row>
    <row r="19" spans="1:20" ht="25.5">
      <c r="A19" s="56" t="s">
        <v>1</v>
      </c>
      <c r="B19" s="53"/>
      <c r="C19" s="247"/>
      <c r="D19" s="248"/>
      <c r="E19" s="249"/>
      <c r="F19" s="247"/>
      <c r="G19" s="248"/>
      <c r="H19" s="249"/>
      <c r="I19" s="247"/>
      <c r="J19" s="248"/>
      <c r="K19" s="247"/>
      <c r="L19" s="250"/>
      <c r="M19" s="247"/>
      <c r="N19" s="248"/>
      <c r="O19" s="251"/>
      <c r="P19" s="252"/>
      <c r="Q19" s="199" t="s">
        <v>221</v>
      </c>
      <c r="R19" s="165"/>
      <c r="S19" s="165"/>
      <c r="T19" s="199"/>
    </row>
    <row r="20" spans="1:20" ht="25.5">
      <c r="A20" s="188" t="s">
        <v>6</v>
      </c>
      <c r="B20" s="53"/>
      <c r="C20" s="247"/>
      <c r="D20" s="248"/>
      <c r="E20" s="249"/>
      <c r="F20" s="247"/>
      <c r="G20" s="248"/>
      <c r="H20" s="249"/>
      <c r="I20" s="247"/>
      <c r="J20" s="248"/>
      <c r="K20" s="247"/>
      <c r="L20" s="250"/>
      <c r="M20" s="247"/>
      <c r="N20" s="248"/>
      <c r="O20" s="247">
        <f t="shared" ref="O20:P27" si="2">+I20+K20+M20</f>
        <v>0</v>
      </c>
      <c r="P20" s="248">
        <f t="shared" si="2"/>
        <v>0</v>
      </c>
      <c r="Q20" s="199" t="s">
        <v>221</v>
      </c>
      <c r="R20" s="165"/>
      <c r="S20" s="165"/>
      <c r="T20" s="199"/>
    </row>
    <row r="21" spans="1:20">
      <c r="A21" s="187" t="s">
        <v>7</v>
      </c>
      <c r="B21" s="53"/>
      <c r="C21" s="247">
        <v>2961</v>
      </c>
      <c r="D21" s="248">
        <v>590458</v>
      </c>
      <c r="E21" s="249"/>
      <c r="F21" s="247">
        <v>3007</v>
      </c>
      <c r="G21" s="248">
        <v>632529</v>
      </c>
      <c r="H21" s="249"/>
      <c r="I21" s="247">
        <v>3020</v>
      </c>
      <c r="J21" s="248">
        <v>646670</v>
      </c>
      <c r="K21" s="247">
        <v>28</v>
      </c>
      <c r="L21" s="250">
        <v>19793</v>
      </c>
      <c r="M21" s="247"/>
      <c r="N21" s="248"/>
      <c r="O21" s="247">
        <f t="shared" si="2"/>
        <v>3048</v>
      </c>
      <c r="P21" s="248">
        <f t="shared" si="2"/>
        <v>666463</v>
      </c>
      <c r="Q21" s="199" t="s">
        <v>221</v>
      </c>
      <c r="R21" s="165"/>
      <c r="S21" s="165"/>
      <c r="T21" s="199"/>
    </row>
    <row r="22" spans="1:20">
      <c r="A22" s="187" t="s">
        <v>8</v>
      </c>
      <c r="B22" s="53"/>
      <c r="C22" s="247"/>
      <c r="D22" s="248"/>
      <c r="E22" s="249"/>
      <c r="F22" s="247"/>
      <c r="G22" s="248"/>
      <c r="H22" s="249"/>
      <c r="I22" s="247"/>
      <c r="J22" s="248"/>
      <c r="K22" s="247"/>
      <c r="L22" s="250"/>
      <c r="M22" s="247"/>
      <c r="N22" s="248"/>
      <c r="O22" s="247">
        <f t="shared" si="2"/>
        <v>0</v>
      </c>
      <c r="P22" s="248">
        <f t="shared" si="2"/>
        <v>0</v>
      </c>
      <c r="Q22" s="199" t="s">
        <v>221</v>
      </c>
      <c r="R22" s="165"/>
      <c r="S22" s="165"/>
      <c r="T22" s="199"/>
    </row>
    <row r="23" spans="1:20">
      <c r="A23" s="187" t="s">
        <v>9</v>
      </c>
      <c r="B23" s="53"/>
      <c r="C23" s="247"/>
      <c r="D23" s="248"/>
      <c r="E23" s="249"/>
      <c r="F23" s="247"/>
      <c r="G23" s="248"/>
      <c r="H23" s="249"/>
      <c r="I23" s="247"/>
      <c r="J23" s="248"/>
      <c r="K23" s="247"/>
      <c r="L23" s="250"/>
      <c r="M23" s="247"/>
      <c r="N23" s="248"/>
      <c r="O23" s="247">
        <f t="shared" si="2"/>
        <v>0</v>
      </c>
      <c r="P23" s="248">
        <f t="shared" si="2"/>
        <v>0</v>
      </c>
      <c r="Q23" s="199" t="s">
        <v>221</v>
      </c>
      <c r="R23" s="165"/>
      <c r="S23" s="165"/>
      <c r="T23" s="199"/>
    </row>
    <row r="24" spans="1:20" ht="25.5">
      <c r="A24" s="188" t="s">
        <v>10</v>
      </c>
      <c r="B24" s="53"/>
      <c r="C24" s="247"/>
      <c r="D24" s="248"/>
      <c r="E24" s="249"/>
      <c r="F24" s="247"/>
      <c r="G24" s="248"/>
      <c r="H24" s="249"/>
      <c r="I24" s="247"/>
      <c r="J24" s="248"/>
      <c r="K24" s="247"/>
      <c r="L24" s="250"/>
      <c r="M24" s="247"/>
      <c r="N24" s="248"/>
      <c r="O24" s="247">
        <f t="shared" si="2"/>
        <v>0</v>
      </c>
      <c r="P24" s="248">
        <f t="shared" si="2"/>
        <v>0</v>
      </c>
      <c r="Q24" s="199" t="s">
        <v>221</v>
      </c>
      <c r="R24" s="165"/>
      <c r="S24" s="165"/>
      <c r="T24" s="199"/>
    </row>
    <row r="25" spans="1:20">
      <c r="A25" s="187" t="s">
        <v>11</v>
      </c>
      <c r="B25" s="53"/>
      <c r="C25" s="247"/>
      <c r="D25" s="248"/>
      <c r="E25" s="249"/>
      <c r="F25" s="247"/>
      <c r="G25" s="248"/>
      <c r="H25" s="249"/>
      <c r="I25" s="247"/>
      <c r="J25" s="248"/>
      <c r="K25" s="247"/>
      <c r="L25" s="250"/>
      <c r="M25" s="247"/>
      <c r="N25" s="248"/>
      <c r="O25" s="247">
        <f t="shared" si="2"/>
        <v>0</v>
      </c>
      <c r="P25" s="248">
        <f t="shared" si="2"/>
        <v>0</v>
      </c>
      <c r="Q25" s="199" t="s">
        <v>221</v>
      </c>
      <c r="R25" s="165"/>
      <c r="S25" s="165"/>
      <c r="T25" s="199"/>
    </row>
    <row r="26" spans="1:20" ht="25.5">
      <c r="A26" s="188" t="s">
        <v>12</v>
      </c>
      <c r="B26" s="53"/>
      <c r="C26" s="247"/>
      <c r="D26" s="248"/>
      <c r="E26" s="249"/>
      <c r="F26" s="247"/>
      <c r="G26" s="248"/>
      <c r="H26" s="249"/>
      <c r="I26" s="247"/>
      <c r="J26" s="248"/>
      <c r="K26" s="247"/>
      <c r="L26" s="250"/>
      <c r="M26" s="247"/>
      <c r="N26" s="248"/>
      <c r="O26" s="247">
        <f t="shared" si="2"/>
        <v>0</v>
      </c>
      <c r="P26" s="248">
        <f t="shared" si="2"/>
        <v>0</v>
      </c>
      <c r="Q26" s="199" t="s">
        <v>221</v>
      </c>
      <c r="R26" s="165"/>
      <c r="S26" s="165"/>
      <c r="T26" s="199"/>
    </row>
    <row r="27" spans="1:20" ht="27.75" customHeight="1">
      <c r="A27" s="188" t="s">
        <v>13</v>
      </c>
      <c r="B27" s="54"/>
      <c r="C27" s="253"/>
      <c r="D27" s="254"/>
      <c r="E27" s="255"/>
      <c r="F27" s="253"/>
      <c r="G27" s="254"/>
      <c r="H27" s="256"/>
      <c r="I27" s="253"/>
      <c r="J27" s="254"/>
      <c r="K27" s="253"/>
      <c r="L27" s="257"/>
      <c r="M27" s="253"/>
      <c r="N27" s="254"/>
      <c r="O27" s="247">
        <f t="shared" si="2"/>
        <v>0</v>
      </c>
      <c r="P27" s="258">
        <f t="shared" si="2"/>
        <v>0</v>
      </c>
      <c r="Q27" s="199" t="s">
        <v>221</v>
      </c>
      <c r="R27" s="167"/>
      <c r="S27" s="167"/>
      <c r="T27" s="199"/>
    </row>
    <row r="28" spans="1:20">
      <c r="A28" s="57" t="s">
        <v>296</v>
      </c>
      <c r="B28" s="55"/>
      <c r="C28" s="259">
        <f>SUM(C20:C27)</f>
        <v>2961</v>
      </c>
      <c r="D28" s="260">
        <f>SUM(D20:D27)</f>
        <v>590458</v>
      </c>
      <c r="E28" s="261"/>
      <c r="F28" s="259">
        <f>SUM(F20:F27)</f>
        <v>3007</v>
      </c>
      <c r="G28" s="260">
        <f>SUM(G20:G27)</f>
        <v>632529</v>
      </c>
      <c r="H28" s="262"/>
      <c r="I28" s="259">
        <f t="shared" ref="I28:P28" si="3">SUM(I20:I27)</f>
        <v>3020</v>
      </c>
      <c r="J28" s="260">
        <f t="shared" si="3"/>
        <v>646670</v>
      </c>
      <c r="K28" s="263">
        <f t="shared" si="3"/>
        <v>28</v>
      </c>
      <c r="L28" s="264">
        <f t="shared" si="3"/>
        <v>19793</v>
      </c>
      <c r="M28" s="259">
        <f t="shared" si="3"/>
        <v>0</v>
      </c>
      <c r="N28" s="260">
        <f t="shared" si="3"/>
        <v>0</v>
      </c>
      <c r="O28" s="263">
        <f t="shared" si="3"/>
        <v>3048</v>
      </c>
      <c r="P28" s="260">
        <f t="shared" si="3"/>
        <v>666463</v>
      </c>
      <c r="Q28" s="199" t="s">
        <v>221</v>
      </c>
      <c r="R28" s="179"/>
      <c r="S28" s="179"/>
      <c r="T28" s="199"/>
    </row>
    <row r="29" spans="1:20">
      <c r="A29" s="54"/>
      <c r="B29" s="53"/>
      <c r="C29" s="247"/>
      <c r="D29" s="248"/>
      <c r="E29" s="53"/>
      <c r="F29" s="247"/>
      <c r="G29" s="248"/>
      <c r="H29" s="53"/>
      <c r="I29" s="247"/>
      <c r="J29" s="248"/>
      <c r="K29" s="247"/>
      <c r="L29" s="250"/>
      <c r="M29" s="247"/>
      <c r="N29" s="248"/>
      <c r="O29" s="247"/>
      <c r="P29" s="248"/>
      <c r="Q29" s="199" t="s">
        <v>221</v>
      </c>
      <c r="R29" s="165"/>
      <c r="S29" s="165"/>
      <c r="T29" s="199"/>
    </row>
    <row r="30" spans="1:20" ht="25.5">
      <c r="A30" s="56" t="s">
        <v>2</v>
      </c>
      <c r="B30" s="53"/>
      <c r="C30" s="247"/>
      <c r="D30" s="248"/>
      <c r="E30" s="242"/>
      <c r="F30" s="247"/>
      <c r="G30" s="248"/>
      <c r="H30" s="242"/>
      <c r="I30" s="247"/>
      <c r="J30" s="248"/>
      <c r="K30" s="247"/>
      <c r="L30" s="250"/>
      <c r="M30" s="247"/>
      <c r="N30" s="248"/>
      <c r="O30" s="247"/>
      <c r="P30" s="248"/>
      <c r="Q30" s="199" t="s">
        <v>221</v>
      </c>
      <c r="R30" s="165"/>
      <c r="S30" s="165"/>
      <c r="T30" s="199"/>
    </row>
    <row r="31" spans="1:20" ht="38.25">
      <c r="A31" s="188" t="s">
        <v>14</v>
      </c>
      <c r="B31" s="53"/>
      <c r="C31" s="247"/>
      <c r="D31" s="248"/>
      <c r="E31" s="242"/>
      <c r="F31" s="247"/>
      <c r="G31" s="248"/>
      <c r="H31" s="242"/>
      <c r="I31" s="247"/>
      <c r="J31" s="248"/>
      <c r="K31" s="247"/>
      <c r="L31" s="250"/>
      <c r="M31" s="247"/>
      <c r="N31" s="248"/>
      <c r="O31" s="247">
        <f t="shared" ref="O31:P37" si="4">+I31+K31+M31</f>
        <v>0</v>
      </c>
      <c r="P31" s="248">
        <f t="shared" si="4"/>
        <v>0</v>
      </c>
      <c r="Q31" s="199" t="s">
        <v>221</v>
      </c>
      <c r="R31" s="165"/>
      <c r="S31" s="165"/>
      <c r="T31" s="199"/>
    </row>
    <row r="32" spans="1:20">
      <c r="A32" s="187" t="s">
        <v>15</v>
      </c>
      <c r="B32" s="53"/>
      <c r="C32" s="247"/>
      <c r="D32" s="248"/>
      <c r="E32" s="242"/>
      <c r="F32" s="247"/>
      <c r="G32" s="248"/>
      <c r="H32" s="242"/>
      <c r="I32" s="247"/>
      <c r="J32" s="248"/>
      <c r="K32" s="247"/>
      <c r="L32" s="250"/>
      <c r="M32" s="247"/>
      <c r="N32" s="248"/>
      <c r="O32" s="247">
        <f t="shared" si="4"/>
        <v>0</v>
      </c>
      <c r="P32" s="248">
        <f t="shared" si="4"/>
        <v>0</v>
      </c>
      <c r="Q32" s="199" t="s">
        <v>221</v>
      </c>
      <c r="R32" s="165"/>
      <c r="S32" s="165"/>
      <c r="T32" s="199"/>
    </row>
    <row r="33" spans="1:20" ht="38.25">
      <c r="A33" s="188" t="s">
        <v>140</v>
      </c>
      <c r="B33" s="53"/>
      <c r="C33" s="247"/>
      <c r="D33" s="248"/>
      <c r="E33" s="242"/>
      <c r="F33" s="247"/>
      <c r="G33" s="248"/>
      <c r="H33" s="242"/>
      <c r="I33" s="247"/>
      <c r="J33" s="248"/>
      <c r="K33" s="247"/>
      <c r="L33" s="250"/>
      <c r="M33" s="247"/>
      <c r="N33" s="248"/>
      <c r="O33" s="247">
        <f t="shared" si="4"/>
        <v>0</v>
      </c>
      <c r="P33" s="248">
        <f t="shared" si="4"/>
        <v>0</v>
      </c>
      <c r="Q33" s="199" t="s">
        <v>221</v>
      </c>
      <c r="R33" s="165"/>
      <c r="S33" s="165"/>
      <c r="T33" s="199"/>
    </row>
    <row r="34" spans="1:20" ht="38.25">
      <c r="A34" s="188" t="s">
        <v>17</v>
      </c>
      <c r="B34" s="53"/>
      <c r="C34" s="247"/>
      <c r="D34" s="248"/>
      <c r="E34" s="242"/>
      <c r="F34" s="247"/>
      <c r="G34" s="248"/>
      <c r="H34" s="242"/>
      <c r="I34" s="247"/>
      <c r="J34" s="248"/>
      <c r="K34" s="247"/>
      <c r="L34" s="250"/>
      <c r="M34" s="247"/>
      <c r="N34" s="248"/>
      <c r="O34" s="247">
        <f t="shared" si="4"/>
        <v>0</v>
      </c>
      <c r="P34" s="248">
        <f t="shared" si="4"/>
        <v>0</v>
      </c>
      <c r="Q34" s="199" t="s">
        <v>221</v>
      </c>
      <c r="R34" s="165"/>
      <c r="S34" s="165"/>
      <c r="T34" s="199"/>
    </row>
    <row r="35" spans="1:20" ht="25.5">
      <c r="A35" s="188" t="s">
        <v>18</v>
      </c>
      <c r="B35" s="53"/>
      <c r="C35" s="247"/>
      <c r="D35" s="248"/>
      <c r="E35" s="242"/>
      <c r="F35" s="247"/>
      <c r="G35" s="248"/>
      <c r="H35" s="242"/>
      <c r="I35" s="247"/>
      <c r="J35" s="248"/>
      <c r="K35" s="247"/>
      <c r="L35" s="250"/>
      <c r="M35" s="247"/>
      <c r="N35" s="248"/>
      <c r="O35" s="247">
        <f t="shared" si="4"/>
        <v>0</v>
      </c>
      <c r="P35" s="248">
        <f t="shared" si="4"/>
        <v>0</v>
      </c>
      <c r="Q35" s="199" t="s">
        <v>221</v>
      </c>
      <c r="R35" s="165"/>
      <c r="S35" s="165"/>
      <c r="T35" s="199"/>
    </row>
    <row r="36" spans="1:20" ht="25.5">
      <c r="A36" s="188" t="s">
        <v>141</v>
      </c>
      <c r="B36" s="53"/>
      <c r="C36" s="247"/>
      <c r="D36" s="248"/>
      <c r="E36" s="242"/>
      <c r="F36" s="247"/>
      <c r="G36" s="248"/>
      <c r="H36" s="242"/>
      <c r="I36" s="247"/>
      <c r="J36" s="248"/>
      <c r="K36" s="247"/>
      <c r="L36" s="250"/>
      <c r="M36" s="247"/>
      <c r="N36" s="248"/>
      <c r="O36" s="247">
        <f t="shared" si="4"/>
        <v>0</v>
      </c>
      <c r="P36" s="248">
        <f t="shared" si="4"/>
        <v>0</v>
      </c>
      <c r="Q36" s="199" t="s">
        <v>221</v>
      </c>
      <c r="R36" s="165"/>
      <c r="S36" s="165"/>
      <c r="T36" s="199"/>
    </row>
    <row r="37" spans="1:20">
      <c r="A37" s="187" t="s">
        <v>19</v>
      </c>
      <c r="B37" s="53"/>
      <c r="C37" s="247"/>
      <c r="D37" s="248"/>
      <c r="E37" s="242"/>
      <c r="F37" s="247"/>
      <c r="G37" s="248"/>
      <c r="H37" s="242"/>
      <c r="I37" s="247"/>
      <c r="J37" s="248"/>
      <c r="K37" s="247"/>
      <c r="L37" s="250"/>
      <c r="M37" s="247"/>
      <c r="N37" s="248"/>
      <c r="O37" s="247">
        <f t="shared" si="4"/>
        <v>0</v>
      </c>
      <c r="P37" s="248">
        <f t="shared" si="4"/>
        <v>0</v>
      </c>
      <c r="Q37" s="199" t="s">
        <v>221</v>
      </c>
      <c r="R37" s="165"/>
      <c r="S37" s="165"/>
      <c r="T37" s="199"/>
    </row>
    <row r="38" spans="1:20">
      <c r="A38" s="57" t="s">
        <v>297</v>
      </c>
      <c r="B38" s="55"/>
      <c r="C38" s="259">
        <f>SUM(C31:C37)</f>
        <v>0</v>
      </c>
      <c r="D38" s="260">
        <f>SUM(D31:D37)</f>
        <v>0</v>
      </c>
      <c r="E38" s="245"/>
      <c r="F38" s="259">
        <f>SUM(F31:F37)</f>
        <v>0</v>
      </c>
      <c r="G38" s="260">
        <f>SUM(G31:G37)</f>
        <v>0</v>
      </c>
      <c r="H38" s="246"/>
      <c r="I38" s="259">
        <f t="shared" ref="I38:P38" si="5">SUM(I31:I37)</f>
        <v>0</v>
      </c>
      <c r="J38" s="260">
        <f t="shared" si="5"/>
        <v>0</v>
      </c>
      <c r="K38" s="259">
        <f t="shared" si="5"/>
        <v>0</v>
      </c>
      <c r="L38" s="264">
        <f t="shared" si="5"/>
        <v>0</v>
      </c>
      <c r="M38" s="259">
        <f t="shared" si="5"/>
        <v>0</v>
      </c>
      <c r="N38" s="260">
        <f t="shared" si="5"/>
        <v>0</v>
      </c>
      <c r="O38" s="259">
        <f t="shared" si="5"/>
        <v>0</v>
      </c>
      <c r="P38" s="260">
        <f t="shared" si="5"/>
        <v>0</v>
      </c>
      <c r="Q38" s="199" t="s">
        <v>221</v>
      </c>
      <c r="R38" s="179"/>
      <c r="S38" s="179"/>
      <c r="T38" s="199"/>
    </row>
    <row r="39" spans="1:20" ht="13.5" thickBot="1">
      <c r="A39" s="53"/>
      <c r="B39" s="53"/>
      <c r="C39" s="53"/>
      <c r="D39" s="53"/>
      <c r="E39" s="53"/>
      <c r="F39" s="53"/>
      <c r="G39" s="53"/>
      <c r="H39" s="53"/>
      <c r="I39" s="53"/>
      <c r="J39" s="53"/>
      <c r="K39" s="370"/>
      <c r="L39" s="370"/>
      <c r="M39" s="371"/>
      <c r="N39" s="53"/>
      <c r="O39" s="53"/>
      <c r="P39" s="53"/>
      <c r="Q39" s="199" t="s">
        <v>221</v>
      </c>
      <c r="R39" s="165"/>
      <c r="S39" s="165"/>
      <c r="T39" s="199"/>
    </row>
    <row r="40" spans="1:20" s="40" customFormat="1" ht="13.5" thickBot="1">
      <c r="A40" s="127" t="s">
        <v>298</v>
      </c>
      <c r="B40" s="128"/>
      <c r="C40" s="444">
        <f>C17+C28+C38</f>
        <v>4935</v>
      </c>
      <c r="D40" s="445">
        <f>D17+D28+D38</f>
        <v>984097</v>
      </c>
      <c r="E40" s="446"/>
      <c r="F40" s="444">
        <f>F17+F28+F38</f>
        <v>5012</v>
      </c>
      <c r="G40" s="445">
        <f>G17+G28+G38</f>
        <v>1054215</v>
      </c>
      <c r="H40" s="446"/>
      <c r="I40" s="444">
        <f t="shared" ref="I40:P40" si="6">I17+I28+I38</f>
        <v>5034</v>
      </c>
      <c r="J40" s="445">
        <f t="shared" si="6"/>
        <v>1077783</v>
      </c>
      <c r="K40" s="444">
        <f t="shared" si="6"/>
        <v>46</v>
      </c>
      <c r="L40" s="445">
        <f t="shared" si="6"/>
        <v>36989</v>
      </c>
      <c r="M40" s="444">
        <f t="shared" si="6"/>
        <v>0</v>
      </c>
      <c r="N40" s="445">
        <f t="shared" si="6"/>
        <v>0</v>
      </c>
      <c r="O40" s="444">
        <f t="shared" si="6"/>
        <v>5080</v>
      </c>
      <c r="P40" s="445">
        <f t="shared" si="6"/>
        <v>1114772</v>
      </c>
      <c r="Q40" s="199" t="s">
        <v>315</v>
      </c>
      <c r="R40" s="58"/>
      <c r="S40" s="59"/>
      <c r="T40" s="199"/>
    </row>
  </sheetData>
  <mergeCells count="11">
    <mergeCell ref="K9:L9"/>
    <mergeCell ref="A1:P1"/>
    <mergeCell ref="A3:P3"/>
    <mergeCell ref="A4:P4"/>
    <mergeCell ref="A5:P5"/>
    <mergeCell ref="I8:J9"/>
    <mergeCell ref="O8:P9"/>
    <mergeCell ref="F8:G9"/>
    <mergeCell ref="C8:D9"/>
    <mergeCell ref="K8:N8"/>
    <mergeCell ref="M9:N9"/>
  </mergeCells>
  <phoneticPr fontId="25" type="noConversion"/>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AA76"/>
  <sheetViews>
    <sheetView topLeftCell="A61" zoomScaleNormal="100" zoomScaleSheetLayoutView="100" workbookViewId="0">
      <selection activeCell="K18" sqref="K18"/>
    </sheetView>
  </sheetViews>
  <sheetFormatPr defaultRowHeight="15"/>
  <cols>
    <col min="1" max="1" width="9.44140625" customWidth="1"/>
    <col min="5" max="5" width="9.5546875" customWidth="1"/>
    <col min="6" max="6" width="0.77734375" customWidth="1"/>
    <col min="7" max="7" width="10.33203125" customWidth="1"/>
    <col min="8" max="8" width="0.44140625" customWidth="1"/>
    <col min="9" max="9" width="9.5546875" customWidth="1"/>
    <col min="10" max="10" width="0.6640625" customWidth="1"/>
    <col min="11" max="11" width="10.44140625" customWidth="1"/>
    <col min="13" max="13" width="9.33203125" customWidth="1"/>
    <col min="14" max="14" width="1" style="204" customWidth="1"/>
  </cols>
  <sheetData>
    <row r="1" spans="1:27" ht="20.25">
      <c r="A1" s="608" t="s">
        <v>324</v>
      </c>
      <c r="B1" s="623"/>
      <c r="C1" s="623"/>
      <c r="D1" s="623"/>
      <c r="E1" s="623"/>
      <c r="F1" s="623"/>
      <c r="G1" s="623"/>
      <c r="H1" s="623"/>
      <c r="I1" s="623"/>
      <c r="J1" s="623"/>
      <c r="K1" s="623"/>
      <c r="L1" s="623"/>
      <c r="M1" s="623"/>
      <c r="N1" s="204" t="s">
        <v>221</v>
      </c>
    </row>
    <row r="2" spans="1:27" ht="15.75">
      <c r="A2" s="183" t="s">
        <v>211</v>
      </c>
      <c r="N2" s="204" t="s">
        <v>221</v>
      </c>
    </row>
    <row r="3" spans="1:27" ht="15" customHeight="1">
      <c r="A3" s="610" t="s">
        <v>171</v>
      </c>
      <c r="B3" s="493"/>
      <c r="C3" s="493"/>
      <c r="D3" s="493"/>
      <c r="E3" s="493"/>
      <c r="F3" s="493"/>
      <c r="G3" s="493"/>
      <c r="H3" s="493"/>
      <c r="I3" s="493"/>
      <c r="J3" s="493"/>
      <c r="K3" s="493"/>
      <c r="L3" s="493"/>
      <c r="M3" s="493"/>
      <c r="N3" s="204" t="s">
        <v>221</v>
      </c>
      <c r="O3" s="146"/>
      <c r="P3" s="146"/>
      <c r="Q3" s="146"/>
      <c r="R3" s="146"/>
      <c r="S3" s="146"/>
      <c r="T3" s="146"/>
      <c r="U3" s="146"/>
      <c r="V3" s="146"/>
      <c r="W3" s="146"/>
      <c r="X3" s="146"/>
      <c r="Y3" s="146"/>
      <c r="Z3" s="146"/>
      <c r="AA3" s="146"/>
    </row>
    <row r="4" spans="1:27" ht="15.75">
      <c r="A4" s="611" t="str">
        <f>+'B. Summary of Requirements '!A5</f>
        <v>Bureau of Alcohol, Tobacco, Firearms and Explosives</v>
      </c>
      <c r="B4" s="493"/>
      <c r="C4" s="493"/>
      <c r="D4" s="493"/>
      <c r="E4" s="493"/>
      <c r="F4" s="493"/>
      <c r="G4" s="493"/>
      <c r="H4" s="493"/>
      <c r="I4" s="493"/>
      <c r="J4" s="493"/>
      <c r="K4" s="493"/>
      <c r="L4" s="493"/>
      <c r="M4" s="493"/>
      <c r="N4" s="204" t="s">
        <v>221</v>
      </c>
      <c r="O4" s="149"/>
      <c r="P4" s="146"/>
      <c r="Q4" s="146"/>
      <c r="R4" s="146"/>
      <c r="S4" s="146"/>
      <c r="T4" s="146"/>
      <c r="U4" s="146"/>
      <c r="V4" s="146"/>
      <c r="W4" s="146"/>
      <c r="X4" s="146"/>
      <c r="Y4" s="146"/>
      <c r="Z4" s="146"/>
      <c r="AA4" s="146"/>
    </row>
    <row r="5" spans="1:27">
      <c r="A5" s="147"/>
      <c r="B5" s="148"/>
      <c r="C5" s="148"/>
      <c r="D5" s="148"/>
      <c r="E5" s="148"/>
      <c r="F5" s="148"/>
      <c r="G5" s="148"/>
      <c r="H5" s="148"/>
      <c r="I5" s="148"/>
      <c r="J5" s="148"/>
      <c r="K5" s="148"/>
      <c r="L5" s="148"/>
      <c r="M5" s="148"/>
      <c r="N5" s="204" t="s">
        <v>221</v>
      </c>
      <c r="O5" s="148"/>
      <c r="P5" s="146"/>
      <c r="Q5" s="146"/>
      <c r="R5" s="146"/>
      <c r="S5" s="146"/>
      <c r="T5" s="146"/>
      <c r="U5" s="146"/>
      <c r="V5" s="146"/>
      <c r="W5" s="146"/>
      <c r="X5" s="146"/>
      <c r="Y5" s="146"/>
      <c r="Z5" s="146"/>
      <c r="AA5" s="146"/>
    </row>
    <row r="6" spans="1:27">
      <c r="A6" s="69"/>
      <c r="B6" s="69"/>
      <c r="C6" s="69"/>
      <c r="D6" s="69"/>
      <c r="E6" s="69"/>
      <c r="F6" s="69"/>
      <c r="G6" s="69"/>
      <c r="H6" s="69"/>
      <c r="I6" s="69"/>
      <c r="J6" s="69"/>
      <c r="K6" s="69"/>
      <c r="L6" s="69"/>
      <c r="M6" s="69"/>
      <c r="N6" s="204" t="s">
        <v>221</v>
      </c>
      <c r="O6" s="69"/>
    </row>
    <row r="7" spans="1:27">
      <c r="A7" s="629" t="s">
        <v>49</v>
      </c>
      <c r="B7" s="493"/>
      <c r="C7" s="493"/>
      <c r="D7" s="493"/>
      <c r="E7" s="493"/>
      <c r="F7" s="493"/>
      <c r="G7" s="493"/>
      <c r="H7" s="493"/>
      <c r="I7" s="493"/>
      <c r="J7" s="493"/>
      <c r="K7" s="493"/>
      <c r="L7" s="493"/>
      <c r="M7" s="493"/>
      <c r="N7" s="204" t="s">
        <v>221</v>
      </c>
      <c r="O7" s="148"/>
      <c r="P7" s="148"/>
      <c r="Q7" s="148"/>
    </row>
    <row r="8" spans="1:27">
      <c r="A8" s="69"/>
      <c r="B8" s="69"/>
      <c r="C8" s="69"/>
      <c r="D8" s="69"/>
      <c r="E8" s="69"/>
      <c r="F8" s="69"/>
      <c r="G8" s="69"/>
      <c r="H8" s="69"/>
      <c r="I8" s="69"/>
      <c r="J8" s="69"/>
      <c r="K8" s="69"/>
      <c r="L8" s="69"/>
      <c r="M8" s="69"/>
      <c r="N8" s="204" t="s">
        <v>221</v>
      </c>
      <c r="O8" s="69"/>
    </row>
    <row r="9" spans="1:27" s="414" customFormat="1" ht="26.25" customHeight="1">
      <c r="A9" s="632" t="s">
        <v>253</v>
      </c>
      <c r="B9" s="633"/>
      <c r="C9" s="633"/>
      <c r="D9" s="633"/>
      <c r="E9" s="633"/>
      <c r="F9" s="633"/>
      <c r="G9" s="633"/>
      <c r="H9" s="633"/>
      <c r="I9" s="633"/>
      <c r="J9" s="633"/>
      <c r="K9" s="633"/>
      <c r="L9" s="633"/>
      <c r="M9" s="633"/>
      <c r="N9" s="412" t="s">
        <v>221</v>
      </c>
      <c r="O9" s="413"/>
    </row>
    <row r="10" spans="1:27" s="414" customFormat="1">
      <c r="A10" s="415"/>
      <c r="B10" s="415"/>
      <c r="C10" s="415"/>
      <c r="D10" s="415"/>
      <c r="E10" s="415"/>
      <c r="F10" s="415"/>
      <c r="G10" s="415"/>
      <c r="H10" s="415"/>
      <c r="I10" s="415"/>
      <c r="J10" s="415"/>
      <c r="K10" s="415"/>
      <c r="L10" s="415"/>
      <c r="M10" s="415"/>
      <c r="N10" s="412" t="s">
        <v>221</v>
      </c>
      <c r="O10" s="415"/>
    </row>
    <row r="11" spans="1:27" s="414" customFormat="1">
      <c r="A11" s="630" t="s">
        <v>135</v>
      </c>
      <c r="B11" s="631"/>
      <c r="C11" s="631"/>
      <c r="D11" s="631"/>
      <c r="E11" s="631"/>
      <c r="F11" s="631"/>
      <c r="G11" s="631"/>
      <c r="H11" s="631"/>
      <c r="I11" s="631"/>
      <c r="J11" s="631"/>
      <c r="K11" s="631"/>
      <c r="L11" s="631"/>
      <c r="M11" s="631"/>
      <c r="N11" s="412"/>
      <c r="O11" s="415"/>
    </row>
    <row r="12" spans="1:27" s="414" customFormat="1">
      <c r="A12" s="415"/>
      <c r="B12" s="415"/>
      <c r="C12" s="415"/>
      <c r="D12" s="415"/>
      <c r="E12" s="415"/>
      <c r="F12" s="415"/>
      <c r="G12" s="415"/>
      <c r="H12" s="415"/>
      <c r="I12" s="415"/>
      <c r="J12" s="415"/>
      <c r="K12" s="415"/>
      <c r="L12" s="415"/>
      <c r="M12" s="415"/>
      <c r="N12" s="412"/>
      <c r="O12" s="415"/>
    </row>
    <row r="13" spans="1:27" s="414" customFormat="1">
      <c r="A13" s="632" t="s">
        <v>253</v>
      </c>
      <c r="B13" s="633"/>
      <c r="C13" s="633"/>
      <c r="D13" s="633"/>
      <c r="E13" s="633"/>
      <c r="F13" s="633"/>
      <c r="G13" s="633"/>
      <c r="H13" s="633"/>
      <c r="I13" s="633"/>
      <c r="J13" s="633"/>
      <c r="K13" s="633"/>
      <c r="L13" s="633"/>
      <c r="M13" s="633"/>
      <c r="N13" s="412"/>
      <c r="O13" s="415"/>
    </row>
    <row r="14" spans="1:27" s="414" customFormat="1">
      <c r="A14" s="415"/>
      <c r="B14" s="415"/>
      <c r="C14" s="415"/>
      <c r="D14" s="415"/>
      <c r="E14" s="415"/>
      <c r="F14" s="415"/>
      <c r="G14" s="415"/>
      <c r="H14" s="415"/>
      <c r="I14" s="415"/>
      <c r="J14" s="415"/>
      <c r="K14" s="415"/>
      <c r="L14" s="415"/>
      <c r="M14" s="415"/>
      <c r="N14" s="412"/>
      <c r="O14" s="415"/>
    </row>
    <row r="15" spans="1:27" s="414" customFormat="1">
      <c r="A15" s="630" t="s">
        <v>213</v>
      </c>
      <c r="B15" s="631"/>
      <c r="C15" s="631"/>
      <c r="D15" s="631"/>
      <c r="E15" s="631"/>
      <c r="F15" s="631"/>
      <c r="G15" s="631"/>
      <c r="H15" s="631"/>
      <c r="I15" s="631"/>
      <c r="J15" s="631"/>
      <c r="K15" s="631"/>
      <c r="L15" s="631"/>
      <c r="M15" s="631"/>
      <c r="N15" s="412" t="s">
        <v>221</v>
      </c>
      <c r="O15" s="416"/>
    </row>
    <row r="16" spans="1:27" s="414" customFormat="1">
      <c r="A16" s="415"/>
      <c r="B16" s="415"/>
      <c r="C16" s="415"/>
      <c r="D16" s="415"/>
      <c r="E16" s="415"/>
      <c r="F16" s="415"/>
      <c r="G16" s="415"/>
      <c r="H16" s="415"/>
      <c r="I16" s="415"/>
      <c r="J16" s="415"/>
      <c r="K16" s="415"/>
      <c r="L16" s="415"/>
      <c r="M16" s="415"/>
      <c r="N16" s="412" t="s">
        <v>221</v>
      </c>
      <c r="O16" s="415"/>
    </row>
    <row r="17" spans="1:15" s="414" customFormat="1" ht="47.25" customHeight="1">
      <c r="A17" s="624" t="s">
        <v>153</v>
      </c>
      <c r="B17" s="625"/>
      <c r="C17" s="625"/>
      <c r="D17" s="625"/>
      <c r="E17" s="625"/>
      <c r="F17" s="625"/>
      <c r="G17" s="625"/>
      <c r="H17" s="625"/>
      <c r="I17" s="625"/>
      <c r="J17" s="625"/>
      <c r="K17" s="625"/>
      <c r="L17" s="625"/>
      <c r="M17" s="625"/>
      <c r="N17" s="412" t="s">
        <v>221</v>
      </c>
      <c r="O17" s="413"/>
    </row>
    <row r="18" spans="1:15" s="414" customFormat="1">
      <c r="A18" s="415"/>
      <c r="B18" s="415"/>
      <c r="C18" s="415"/>
      <c r="D18" s="415"/>
      <c r="E18" s="415"/>
      <c r="F18" s="415"/>
      <c r="G18" s="415"/>
      <c r="H18" s="415"/>
      <c r="I18" s="415"/>
      <c r="J18" s="415"/>
      <c r="K18" s="415"/>
      <c r="L18" s="415"/>
      <c r="M18" s="415"/>
      <c r="N18" s="412" t="s">
        <v>221</v>
      </c>
      <c r="O18" s="415"/>
    </row>
    <row r="19" spans="1:15" s="414" customFormat="1" ht="57.75" customHeight="1">
      <c r="A19" s="624" t="s">
        <v>154</v>
      </c>
      <c r="B19" s="625"/>
      <c r="C19" s="625"/>
      <c r="D19" s="625"/>
      <c r="E19" s="625"/>
      <c r="F19" s="625"/>
      <c r="G19" s="625"/>
      <c r="H19" s="625"/>
      <c r="I19" s="625"/>
      <c r="J19" s="625"/>
      <c r="K19" s="625"/>
      <c r="L19" s="625"/>
      <c r="M19" s="625"/>
      <c r="N19" s="412" t="s">
        <v>221</v>
      </c>
      <c r="O19" s="63"/>
    </row>
    <row r="20" spans="1:15" s="414" customFormat="1" ht="13.5" customHeight="1">
      <c r="A20" s="411"/>
      <c r="B20" s="63"/>
      <c r="C20" s="63"/>
      <c r="D20" s="63"/>
      <c r="E20" s="63"/>
      <c r="F20" s="63"/>
      <c r="G20" s="63"/>
      <c r="H20" s="63"/>
      <c r="I20" s="63"/>
      <c r="J20" s="63"/>
      <c r="K20" s="63"/>
      <c r="L20" s="63"/>
      <c r="M20" s="63"/>
      <c r="N20" s="412" t="s">
        <v>221</v>
      </c>
      <c r="O20" s="63"/>
    </row>
    <row r="21" spans="1:15" s="414" customFormat="1" ht="73.5" customHeight="1">
      <c r="A21" s="624" t="s">
        <v>155</v>
      </c>
      <c r="B21" s="628"/>
      <c r="C21" s="628"/>
      <c r="D21" s="628"/>
      <c r="E21" s="628"/>
      <c r="F21" s="628"/>
      <c r="G21" s="628"/>
      <c r="H21" s="628"/>
      <c r="I21" s="628"/>
      <c r="J21" s="628"/>
      <c r="K21" s="628"/>
      <c r="L21" s="628"/>
      <c r="M21" s="628"/>
      <c r="N21" s="412" t="s">
        <v>221</v>
      </c>
      <c r="O21" s="413"/>
    </row>
    <row r="22" spans="1:15" s="414" customFormat="1">
      <c r="A22" s="415"/>
      <c r="B22" s="415"/>
      <c r="C22" s="415"/>
      <c r="D22" s="415"/>
      <c r="E22" s="415"/>
      <c r="F22" s="415"/>
      <c r="G22" s="415"/>
      <c r="H22" s="415"/>
      <c r="I22" s="415"/>
      <c r="J22" s="415"/>
      <c r="K22" s="415"/>
      <c r="L22" s="415"/>
      <c r="M22" s="415"/>
      <c r="N22" s="412" t="s">
        <v>221</v>
      </c>
      <c r="O22" s="415"/>
    </row>
    <row r="23" spans="1:15" s="414" customFormat="1" ht="15" customHeight="1">
      <c r="B23" s="415"/>
      <c r="C23" s="415"/>
      <c r="D23" s="415"/>
      <c r="E23" s="626" t="s">
        <v>146</v>
      </c>
      <c r="F23" s="417"/>
      <c r="G23" s="626" t="s">
        <v>271</v>
      </c>
      <c r="H23" s="418"/>
      <c r="I23" s="626" t="s">
        <v>275</v>
      </c>
      <c r="J23" s="415"/>
      <c r="K23" s="626" t="s">
        <v>271</v>
      </c>
      <c r="L23" s="415"/>
      <c r="M23" s="415"/>
      <c r="N23" s="412" t="s">
        <v>221</v>
      </c>
      <c r="O23" s="415"/>
    </row>
    <row r="24" spans="1:15" s="414" customFormat="1" ht="19.5" customHeight="1">
      <c r="B24" s="415"/>
      <c r="C24" s="415"/>
      <c r="D24" s="415"/>
      <c r="E24" s="627"/>
      <c r="F24" s="417"/>
      <c r="G24" s="627"/>
      <c r="H24" s="418"/>
      <c r="I24" s="627"/>
      <c r="J24" s="415"/>
      <c r="K24" s="627"/>
      <c r="L24" s="415"/>
      <c r="M24" s="415"/>
      <c r="N24" s="412" t="s">
        <v>221</v>
      </c>
      <c r="O24" s="415"/>
    </row>
    <row r="25" spans="1:15" s="414" customFormat="1">
      <c r="A25" s="448" t="s">
        <v>156</v>
      </c>
      <c r="B25" s="415"/>
      <c r="C25" s="415"/>
      <c r="D25" s="415"/>
      <c r="E25" s="419"/>
      <c r="F25" s="415"/>
      <c r="G25" s="419"/>
      <c r="H25" s="418"/>
      <c r="I25" s="419"/>
      <c r="J25" s="415"/>
      <c r="K25" s="419">
        <v>814</v>
      </c>
      <c r="L25" s="415"/>
      <c r="M25" s="415"/>
      <c r="N25" s="412" t="s">
        <v>221</v>
      </c>
      <c r="O25" s="415"/>
    </row>
    <row r="26" spans="1:15" s="414" customFormat="1">
      <c r="A26" s="415" t="s">
        <v>145</v>
      </c>
      <c r="B26" s="415"/>
      <c r="C26" s="415"/>
      <c r="D26" s="415"/>
      <c r="E26" s="420"/>
      <c r="F26" s="415"/>
      <c r="G26" s="420"/>
      <c r="H26" s="418"/>
      <c r="I26" s="420"/>
      <c r="J26" s="415"/>
      <c r="K26" s="420">
        <v>407</v>
      </c>
      <c r="L26" s="415"/>
      <c r="M26" s="415"/>
      <c r="N26" s="412" t="s">
        <v>221</v>
      </c>
      <c r="O26" s="415"/>
    </row>
    <row r="27" spans="1:15" s="414" customFormat="1">
      <c r="A27" s="415" t="s">
        <v>172</v>
      </c>
      <c r="B27" s="415"/>
      <c r="C27" s="415"/>
      <c r="D27" s="415"/>
      <c r="E27" s="419">
        <f>E25-E26</f>
        <v>0</v>
      </c>
      <c r="F27" s="415"/>
      <c r="G27" s="419">
        <f>G25-G26</f>
        <v>0</v>
      </c>
      <c r="H27" s="418"/>
      <c r="I27" s="419">
        <f>I25-I26</f>
        <v>0</v>
      </c>
      <c r="J27" s="415"/>
      <c r="K27" s="419">
        <f>K25-K26</f>
        <v>407</v>
      </c>
      <c r="L27" s="415"/>
      <c r="M27" s="415"/>
      <c r="N27" s="412" t="s">
        <v>221</v>
      </c>
      <c r="O27" s="415"/>
    </row>
    <row r="28" spans="1:15" s="414" customFormat="1">
      <c r="A28" s="415" t="s">
        <v>173</v>
      </c>
      <c r="B28" s="415"/>
      <c r="C28" s="415"/>
      <c r="D28" s="415"/>
      <c r="E28" s="415"/>
      <c r="F28" s="415"/>
      <c r="G28" s="415"/>
      <c r="H28" s="418"/>
      <c r="I28" s="415"/>
      <c r="J28" s="415"/>
      <c r="K28" s="415">
        <v>308</v>
      </c>
      <c r="L28" s="415"/>
      <c r="M28" s="415"/>
      <c r="N28" s="412" t="s">
        <v>221</v>
      </c>
      <c r="O28" s="415"/>
    </row>
    <row r="29" spans="1:15" s="414" customFormat="1">
      <c r="A29" s="415" t="s">
        <v>139</v>
      </c>
      <c r="B29" s="415"/>
      <c r="C29" s="415"/>
      <c r="D29" s="415"/>
      <c r="E29" s="415"/>
      <c r="F29" s="415"/>
      <c r="G29" s="415"/>
      <c r="H29" s="418"/>
      <c r="I29" s="415"/>
      <c r="J29" s="415"/>
      <c r="K29" s="415">
        <v>306</v>
      </c>
      <c r="L29" s="415"/>
      <c r="M29" s="415"/>
      <c r="N29" s="412" t="s">
        <v>221</v>
      </c>
      <c r="O29" s="415"/>
    </row>
    <row r="30" spans="1:15" s="414" customFormat="1">
      <c r="A30" s="415" t="s">
        <v>174</v>
      </c>
      <c r="B30" s="415"/>
      <c r="C30" s="415"/>
      <c r="D30" s="415"/>
      <c r="E30" s="415"/>
      <c r="F30" s="415"/>
      <c r="G30" s="415"/>
      <c r="H30" s="418"/>
      <c r="I30" s="415"/>
      <c r="J30" s="415"/>
      <c r="K30" s="415">
        <v>21</v>
      </c>
      <c r="L30" s="415"/>
      <c r="M30" s="415"/>
      <c r="N30" s="412" t="s">
        <v>221</v>
      </c>
      <c r="O30" s="415"/>
    </row>
    <row r="31" spans="1:15" s="414" customFormat="1">
      <c r="A31" s="415" t="s">
        <v>175</v>
      </c>
      <c r="B31" s="415"/>
      <c r="C31" s="415"/>
      <c r="D31" s="415"/>
      <c r="E31" s="415"/>
      <c r="F31" s="415"/>
      <c r="G31" s="415"/>
      <c r="H31" s="418"/>
      <c r="I31" s="415"/>
      <c r="J31" s="415"/>
      <c r="K31" s="415">
        <v>218</v>
      </c>
      <c r="L31" s="415"/>
      <c r="M31" s="415"/>
      <c r="N31" s="412" t="s">
        <v>221</v>
      </c>
      <c r="O31" s="415"/>
    </row>
    <row r="32" spans="1:15" s="414" customFormat="1">
      <c r="A32" s="415" t="s">
        <v>176</v>
      </c>
      <c r="B32" s="415"/>
      <c r="C32" s="415"/>
      <c r="D32" s="415"/>
      <c r="E32" s="415"/>
      <c r="F32" s="415"/>
      <c r="G32" s="415"/>
      <c r="H32" s="418"/>
      <c r="I32" s="415"/>
      <c r="J32" s="415"/>
      <c r="K32" s="415">
        <v>2</v>
      </c>
      <c r="L32" s="415"/>
      <c r="M32" s="415"/>
      <c r="N32" s="412" t="s">
        <v>221</v>
      </c>
      <c r="O32" s="415"/>
    </row>
    <row r="33" spans="1:15" s="414" customFormat="1">
      <c r="A33" s="69" t="s">
        <v>157</v>
      </c>
      <c r="B33" s="415"/>
      <c r="C33" s="415"/>
      <c r="D33" s="415"/>
      <c r="E33" s="415"/>
      <c r="F33" s="415"/>
      <c r="G33" s="415"/>
      <c r="H33" s="418"/>
      <c r="I33" s="415"/>
      <c r="J33" s="415"/>
      <c r="K33" s="415">
        <v>447</v>
      </c>
      <c r="L33" s="415"/>
      <c r="M33" s="415"/>
      <c r="N33" s="412" t="s">
        <v>221</v>
      </c>
      <c r="O33" s="415"/>
    </row>
    <row r="34" spans="1:15" s="414" customFormat="1">
      <c r="A34" s="415" t="s">
        <v>177</v>
      </c>
      <c r="B34" s="415"/>
      <c r="C34" s="415"/>
      <c r="D34" s="415"/>
      <c r="E34" s="415"/>
      <c r="F34" s="415"/>
      <c r="G34" s="415"/>
      <c r="H34" s="418"/>
      <c r="I34" s="415"/>
      <c r="J34" s="415"/>
      <c r="K34" s="415"/>
      <c r="L34" s="415"/>
      <c r="M34" s="415"/>
      <c r="N34" s="412" t="s">
        <v>221</v>
      </c>
      <c r="O34" s="415"/>
    </row>
    <row r="35" spans="1:15" s="414" customFormat="1">
      <c r="A35" s="415" t="s">
        <v>178</v>
      </c>
      <c r="B35" s="415"/>
      <c r="C35" s="415"/>
      <c r="D35" s="415"/>
      <c r="E35" s="415"/>
      <c r="F35" s="415"/>
      <c r="G35" s="415"/>
      <c r="H35" s="418"/>
      <c r="I35" s="415"/>
      <c r="J35" s="415"/>
      <c r="K35" s="415">
        <v>22</v>
      </c>
      <c r="L35" s="415"/>
      <c r="M35" s="415"/>
      <c r="N35" s="412" t="s">
        <v>221</v>
      </c>
      <c r="O35" s="415"/>
    </row>
    <row r="36" spans="1:15" s="414" customFormat="1">
      <c r="A36" s="415" t="s">
        <v>179</v>
      </c>
      <c r="B36" s="415"/>
      <c r="C36" s="415"/>
      <c r="D36" s="415"/>
      <c r="E36" s="415"/>
      <c r="F36" s="415"/>
      <c r="G36" s="415"/>
      <c r="H36" s="418"/>
      <c r="I36" s="415"/>
      <c r="J36" s="415"/>
      <c r="K36" s="415">
        <v>143</v>
      </c>
      <c r="L36" s="415"/>
      <c r="M36" s="415"/>
      <c r="N36" s="412" t="s">
        <v>221</v>
      </c>
      <c r="O36" s="415"/>
    </row>
    <row r="37" spans="1:15" s="414" customFormat="1">
      <c r="A37" s="415" t="s">
        <v>180</v>
      </c>
      <c r="B37" s="415"/>
      <c r="C37" s="415"/>
      <c r="D37" s="415"/>
      <c r="E37" s="415"/>
      <c r="F37" s="415"/>
      <c r="G37" s="415"/>
      <c r="H37" s="418"/>
      <c r="I37" s="415"/>
      <c r="J37" s="415"/>
      <c r="K37" s="415">
        <v>6</v>
      </c>
      <c r="L37" s="415"/>
      <c r="M37" s="415"/>
      <c r="N37" s="412" t="s">
        <v>221</v>
      </c>
      <c r="O37" s="415"/>
    </row>
    <row r="38" spans="1:15" s="414" customFormat="1">
      <c r="A38" s="448" t="s">
        <v>158</v>
      </c>
      <c r="B38" s="415"/>
      <c r="C38" s="415"/>
      <c r="D38" s="415"/>
      <c r="E38" s="415"/>
      <c r="F38" s="415"/>
      <c r="G38" s="415"/>
      <c r="H38" s="418"/>
      <c r="I38" s="415"/>
      <c r="J38" s="415"/>
      <c r="K38" s="415">
        <v>47</v>
      </c>
      <c r="L38" s="415"/>
      <c r="M38" s="415"/>
      <c r="N38" s="412" t="s">
        <v>221</v>
      </c>
      <c r="O38" s="415"/>
    </row>
    <row r="39" spans="1:15" s="414" customFormat="1">
      <c r="A39" s="415" t="s">
        <v>181</v>
      </c>
      <c r="B39" s="415"/>
      <c r="C39" s="415"/>
      <c r="D39" s="415"/>
      <c r="E39" s="415"/>
      <c r="F39" s="415"/>
      <c r="G39" s="415"/>
      <c r="H39" s="418"/>
      <c r="I39" s="415"/>
      <c r="J39" s="415"/>
      <c r="K39" s="415">
        <v>0</v>
      </c>
      <c r="L39" s="415"/>
      <c r="M39" s="415"/>
      <c r="N39" s="412" t="s">
        <v>221</v>
      </c>
      <c r="O39" s="415"/>
    </row>
    <row r="40" spans="1:15" s="414" customFormat="1">
      <c r="A40" s="415" t="s">
        <v>182</v>
      </c>
      <c r="B40" s="415"/>
      <c r="C40" s="415"/>
      <c r="D40" s="415"/>
      <c r="E40" s="415"/>
      <c r="F40" s="415"/>
      <c r="G40" s="415"/>
      <c r="H40" s="418"/>
      <c r="I40" s="415"/>
      <c r="J40" s="415"/>
      <c r="K40" s="415">
        <v>16</v>
      </c>
      <c r="L40" s="415"/>
      <c r="M40" s="415"/>
      <c r="N40" s="412" t="s">
        <v>221</v>
      </c>
      <c r="O40" s="415"/>
    </row>
    <row r="41" spans="1:15" s="414" customFormat="1">
      <c r="A41" s="415" t="s">
        <v>89</v>
      </c>
      <c r="B41" s="415"/>
      <c r="C41" s="415"/>
      <c r="D41" s="415"/>
      <c r="E41" s="420"/>
      <c r="F41" s="415"/>
      <c r="G41" s="420"/>
      <c r="H41" s="418"/>
      <c r="I41" s="420"/>
      <c r="J41" s="415"/>
      <c r="K41" s="420">
        <v>297</v>
      </c>
      <c r="L41" s="415"/>
      <c r="M41" s="415"/>
      <c r="N41" s="412" t="s">
        <v>221</v>
      </c>
      <c r="O41" s="415"/>
    </row>
    <row r="42" spans="1:15" s="414" customFormat="1">
      <c r="A42" s="415" t="s">
        <v>183</v>
      </c>
      <c r="B42" s="415"/>
      <c r="C42" s="415"/>
      <c r="D42" s="415"/>
      <c r="E42" s="419">
        <f>E27+E28</f>
        <v>0</v>
      </c>
      <c r="F42" s="415"/>
      <c r="G42" s="419">
        <f>G27+G28</f>
        <v>0</v>
      </c>
      <c r="H42" s="418"/>
      <c r="I42" s="419">
        <f>SUM(I27:I41)</f>
        <v>0</v>
      </c>
      <c r="J42" s="415"/>
      <c r="K42" s="449">
        <f>SUM(K27:K41)</f>
        <v>2240</v>
      </c>
      <c r="L42" s="415"/>
      <c r="M42" s="415"/>
      <c r="N42" s="412" t="s">
        <v>221</v>
      </c>
      <c r="O42" s="415"/>
    </row>
    <row r="43" spans="1:15" s="414" customFormat="1">
      <c r="A43" s="415"/>
      <c r="B43" s="415"/>
      <c r="C43" s="415"/>
      <c r="D43" s="415"/>
      <c r="E43" s="415"/>
      <c r="F43" s="415"/>
      <c r="G43" s="415"/>
      <c r="H43" s="415"/>
      <c r="I43" s="415"/>
      <c r="J43" s="415"/>
      <c r="K43" s="415"/>
      <c r="L43" s="415"/>
      <c r="M43" s="415"/>
      <c r="N43" s="412" t="s">
        <v>221</v>
      </c>
      <c r="O43" s="415"/>
    </row>
    <row r="44" spans="1:15" s="414" customFormat="1" ht="44.25" customHeight="1">
      <c r="A44" s="624" t="s">
        <v>159</v>
      </c>
      <c r="B44" s="628"/>
      <c r="C44" s="628"/>
      <c r="D44" s="628"/>
      <c r="E44" s="628"/>
      <c r="F44" s="628"/>
      <c r="G44" s="628"/>
      <c r="H44" s="628"/>
      <c r="I44" s="628"/>
      <c r="J44" s="628"/>
      <c r="K44" s="628"/>
      <c r="L44" s="628"/>
      <c r="M44" s="415"/>
      <c r="N44" s="412" t="s">
        <v>221</v>
      </c>
      <c r="O44" s="415"/>
    </row>
    <row r="45" spans="1:15" s="414" customFormat="1">
      <c r="A45" s="415"/>
      <c r="B45" s="415"/>
      <c r="C45" s="415"/>
      <c r="D45" s="415"/>
      <c r="E45" s="196"/>
      <c r="F45" s="196"/>
      <c r="G45" s="196"/>
      <c r="J45" s="415"/>
      <c r="K45" s="415"/>
      <c r="L45" s="415"/>
      <c r="M45" s="415"/>
      <c r="N45" s="412" t="s">
        <v>221</v>
      </c>
      <c r="O45" s="415"/>
    </row>
    <row r="46" spans="1:15" s="414" customFormat="1" ht="30.75" customHeight="1">
      <c r="A46" s="634" t="s">
        <v>160</v>
      </c>
      <c r="B46" s="635"/>
      <c r="C46" s="635"/>
      <c r="D46" s="635"/>
      <c r="E46" s="635"/>
      <c r="F46" s="635"/>
      <c r="G46" s="635"/>
      <c r="H46" s="635"/>
      <c r="I46" s="635"/>
      <c r="J46" s="635"/>
      <c r="K46" s="635"/>
      <c r="L46" s="635"/>
      <c r="M46" s="415"/>
      <c r="N46" s="412" t="s">
        <v>221</v>
      </c>
      <c r="O46" s="415"/>
    </row>
    <row r="47" spans="1:15" s="414" customFormat="1">
      <c r="A47" s="415"/>
      <c r="B47" s="415"/>
      <c r="C47" s="415"/>
      <c r="D47" s="415"/>
      <c r="E47" s="415"/>
      <c r="F47" s="415"/>
      <c r="G47" s="415"/>
      <c r="H47" s="415"/>
      <c r="I47" s="415"/>
      <c r="J47" s="415"/>
      <c r="K47" s="415"/>
      <c r="L47" s="415"/>
      <c r="M47" s="415"/>
      <c r="N47" s="412" t="s">
        <v>221</v>
      </c>
      <c r="O47" s="415"/>
    </row>
    <row r="48" spans="1:15" s="414" customFormat="1" ht="68.25" customHeight="1">
      <c r="A48" s="624" t="s">
        <v>161</v>
      </c>
      <c r="B48" s="628"/>
      <c r="C48" s="628"/>
      <c r="D48" s="628"/>
      <c r="E48" s="628"/>
      <c r="F48" s="628"/>
      <c r="G48" s="628"/>
      <c r="H48" s="628"/>
      <c r="I48" s="628"/>
      <c r="J48" s="628"/>
      <c r="K48" s="628"/>
      <c r="L48" s="628"/>
      <c r="M48" s="447"/>
      <c r="N48" s="412" t="s">
        <v>221</v>
      </c>
      <c r="O48" s="415"/>
    </row>
    <row r="49" spans="1:15" s="414" customFormat="1" ht="13.5" customHeight="1">
      <c r="A49" s="411"/>
      <c r="B49" s="63"/>
      <c r="C49" s="63"/>
      <c r="D49" s="63"/>
      <c r="E49" s="63"/>
      <c r="F49" s="63"/>
      <c r="G49" s="63"/>
      <c r="H49" s="63"/>
      <c r="I49" s="63"/>
      <c r="J49" s="63"/>
      <c r="K49" s="63"/>
      <c r="L49" s="63"/>
      <c r="M49" s="63"/>
      <c r="N49" s="412" t="s">
        <v>221</v>
      </c>
      <c r="O49" s="415"/>
    </row>
    <row r="50" spans="1:15" s="414" customFormat="1" ht="35.25" customHeight="1">
      <c r="A50" s="624" t="s">
        <v>162</v>
      </c>
      <c r="B50" s="624"/>
      <c r="C50" s="624"/>
      <c r="D50" s="624"/>
      <c r="E50" s="624"/>
      <c r="F50" s="624"/>
      <c r="G50" s="624"/>
      <c r="H50" s="624"/>
      <c r="I50" s="624"/>
      <c r="J50" s="624"/>
      <c r="K50" s="624"/>
      <c r="L50" s="624"/>
      <c r="M50" s="447"/>
      <c r="N50" s="412" t="s">
        <v>221</v>
      </c>
      <c r="O50" s="415"/>
    </row>
    <row r="51" spans="1:15" s="414" customFormat="1" ht="13.5" customHeight="1">
      <c r="A51" s="411"/>
      <c r="B51" s="413"/>
      <c r="C51" s="413"/>
      <c r="D51" s="413"/>
      <c r="E51" s="413"/>
      <c r="F51" s="413"/>
      <c r="G51" s="413"/>
      <c r="H51" s="413"/>
      <c r="I51" s="413"/>
      <c r="J51" s="413"/>
      <c r="K51" s="413"/>
      <c r="L51" s="413"/>
      <c r="M51" s="413"/>
      <c r="N51" s="412" t="s">
        <v>221</v>
      </c>
      <c r="O51" s="415"/>
    </row>
    <row r="52" spans="1:15" s="414" customFormat="1" ht="30.75" customHeight="1">
      <c r="A52" s="634" t="s">
        <v>163</v>
      </c>
      <c r="B52" s="635"/>
      <c r="C52" s="635"/>
      <c r="D52" s="635"/>
      <c r="E52" s="635"/>
      <c r="F52" s="635"/>
      <c r="G52" s="635"/>
      <c r="H52" s="635"/>
      <c r="I52" s="635"/>
      <c r="J52" s="635"/>
      <c r="K52" s="635"/>
      <c r="L52" s="635"/>
      <c r="M52" s="450"/>
      <c r="N52" s="412" t="s">
        <v>221</v>
      </c>
      <c r="O52" s="415"/>
    </row>
    <row r="53" spans="1:15" s="414" customFormat="1" ht="13.5" customHeight="1">
      <c r="A53" s="411"/>
      <c r="B53" s="413"/>
      <c r="C53" s="413"/>
      <c r="D53" s="413"/>
      <c r="E53" s="413"/>
      <c r="F53" s="413"/>
      <c r="G53" s="413"/>
      <c r="H53" s="413"/>
      <c r="I53" s="413"/>
      <c r="J53" s="413"/>
      <c r="K53" s="413"/>
      <c r="L53" s="413"/>
      <c r="M53" s="413"/>
      <c r="N53" s="412" t="s">
        <v>221</v>
      </c>
      <c r="O53" s="415"/>
    </row>
    <row r="54" spans="1:15" s="414" customFormat="1" ht="30" customHeight="1">
      <c r="A54" s="634" t="s">
        <v>164</v>
      </c>
      <c r="B54" s="635"/>
      <c r="C54" s="635"/>
      <c r="D54" s="635"/>
      <c r="E54" s="635"/>
      <c r="F54" s="635"/>
      <c r="G54" s="635"/>
      <c r="H54" s="635"/>
      <c r="I54" s="635"/>
      <c r="J54" s="635"/>
      <c r="K54" s="635"/>
      <c r="L54" s="635"/>
      <c r="M54" s="450"/>
      <c r="N54" s="412" t="s">
        <v>221</v>
      </c>
      <c r="O54" s="415"/>
    </row>
    <row r="55" spans="1:15" s="414" customFormat="1" ht="24.75" customHeight="1">
      <c r="A55" s="636"/>
      <c r="B55" s="637"/>
      <c r="C55" s="637"/>
      <c r="D55" s="637"/>
      <c r="E55" s="637"/>
      <c r="F55" s="637"/>
      <c r="G55" s="637"/>
      <c r="H55" s="637"/>
      <c r="I55" s="637"/>
      <c r="J55" s="637"/>
      <c r="K55" s="637"/>
      <c r="L55" s="637"/>
      <c r="M55" s="637"/>
      <c r="N55" s="412" t="s">
        <v>221</v>
      </c>
      <c r="O55" s="415"/>
    </row>
    <row r="56" spans="1:15" s="414" customFormat="1" ht="66" customHeight="1">
      <c r="A56" s="624" t="s">
        <v>165</v>
      </c>
      <c r="B56" s="628"/>
      <c r="C56" s="628"/>
      <c r="D56" s="628"/>
      <c r="E56" s="628"/>
      <c r="F56" s="628"/>
      <c r="G56" s="628"/>
      <c r="H56" s="628"/>
      <c r="I56" s="628"/>
      <c r="J56" s="628"/>
      <c r="K56" s="628"/>
      <c r="L56" s="628"/>
      <c r="M56" s="447"/>
      <c r="N56" s="412" t="s">
        <v>221</v>
      </c>
      <c r="O56" s="415"/>
    </row>
    <row r="57" spans="1:15" s="414" customFormat="1" ht="11.25" customHeight="1">
      <c r="A57" s="411"/>
      <c r="B57" s="63"/>
      <c r="C57" s="63"/>
      <c r="D57" s="63"/>
      <c r="E57" s="63"/>
      <c r="F57" s="63"/>
      <c r="G57" s="63"/>
      <c r="H57" s="63"/>
      <c r="I57" s="63"/>
      <c r="J57" s="63"/>
      <c r="K57" s="63"/>
      <c r="L57" s="63"/>
      <c r="M57" s="63"/>
      <c r="N57" s="412" t="s">
        <v>221</v>
      </c>
      <c r="O57" s="415"/>
    </row>
    <row r="58" spans="1:15" s="414" customFormat="1" ht="42.75" customHeight="1">
      <c r="A58" s="634" t="s">
        <v>166</v>
      </c>
      <c r="B58" s="635"/>
      <c r="C58" s="635"/>
      <c r="D58" s="635"/>
      <c r="E58" s="635"/>
      <c r="F58" s="635"/>
      <c r="G58" s="635"/>
      <c r="H58" s="635"/>
      <c r="I58" s="635"/>
      <c r="J58" s="635"/>
      <c r="K58" s="635"/>
      <c r="L58" s="635"/>
      <c r="M58" s="450"/>
      <c r="N58" s="412" t="s">
        <v>221</v>
      </c>
      <c r="O58" s="415"/>
    </row>
    <row r="59" spans="1:15" s="414" customFormat="1" ht="14.25" customHeight="1">
      <c r="A59" s="411"/>
      <c r="B59" s="63"/>
      <c r="C59" s="63"/>
      <c r="D59" s="63"/>
      <c r="E59" s="63"/>
      <c r="F59" s="63"/>
      <c r="G59" s="63"/>
      <c r="H59" s="63"/>
      <c r="I59" s="63"/>
      <c r="J59" s="63"/>
      <c r="K59" s="63"/>
      <c r="L59" s="63"/>
      <c r="M59" s="63"/>
      <c r="N59" s="412" t="s">
        <v>221</v>
      </c>
      <c r="O59" s="415"/>
    </row>
    <row r="60" spans="1:15" s="414" customFormat="1" ht="81" customHeight="1">
      <c r="A60" s="634" t="s">
        <v>127</v>
      </c>
      <c r="B60" s="635"/>
      <c r="C60" s="635"/>
      <c r="D60" s="635"/>
      <c r="E60" s="635"/>
      <c r="F60" s="635"/>
      <c r="G60" s="635"/>
      <c r="H60" s="635"/>
      <c r="I60" s="635"/>
      <c r="J60" s="635"/>
      <c r="K60" s="635"/>
      <c r="L60" s="635"/>
      <c r="M60" s="450"/>
      <c r="N60" s="412" t="s">
        <v>221</v>
      </c>
      <c r="O60" s="415"/>
    </row>
    <row r="61" spans="1:15" s="414" customFormat="1" ht="15.75" customHeight="1">
      <c r="A61" s="411"/>
      <c r="B61" s="63"/>
      <c r="C61" s="63"/>
      <c r="D61" s="63"/>
      <c r="E61" s="63"/>
      <c r="F61" s="63"/>
      <c r="G61" s="63"/>
      <c r="H61" s="63"/>
      <c r="I61" s="63"/>
      <c r="J61" s="63"/>
      <c r="K61" s="63"/>
      <c r="L61" s="63"/>
      <c r="M61" s="63"/>
      <c r="N61" s="412" t="s">
        <v>221</v>
      </c>
      <c r="O61" s="415"/>
    </row>
    <row r="62" spans="1:15" s="414" customFormat="1" ht="51" customHeight="1">
      <c r="A62" s="634" t="s">
        <v>128</v>
      </c>
      <c r="B62" s="635"/>
      <c r="C62" s="635"/>
      <c r="D62" s="635"/>
      <c r="E62" s="635"/>
      <c r="F62" s="635"/>
      <c r="G62" s="635"/>
      <c r="H62" s="635"/>
      <c r="I62" s="635"/>
      <c r="J62" s="635"/>
      <c r="K62" s="635"/>
      <c r="L62" s="635"/>
      <c r="M62" s="450"/>
      <c r="N62" s="412" t="s">
        <v>221</v>
      </c>
      <c r="O62" s="415"/>
    </row>
    <row r="63" spans="1:15" s="414" customFormat="1" ht="15.75" customHeight="1">
      <c r="A63" s="411"/>
      <c r="B63" s="63"/>
      <c r="C63" s="63"/>
      <c r="D63" s="63"/>
      <c r="E63" s="63"/>
      <c r="F63" s="63"/>
      <c r="G63" s="63"/>
      <c r="H63" s="63"/>
      <c r="I63" s="63"/>
      <c r="J63" s="63"/>
      <c r="K63" s="63"/>
      <c r="L63" s="63"/>
      <c r="M63" s="63"/>
      <c r="N63" s="412" t="s">
        <v>221</v>
      </c>
      <c r="O63" s="415"/>
    </row>
    <row r="64" spans="1:15" s="414" customFormat="1" ht="51" customHeight="1">
      <c r="A64" s="634" t="s">
        <v>129</v>
      </c>
      <c r="B64" s="635"/>
      <c r="C64" s="635"/>
      <c r="D64" s="635"/>
      <c r="E64" s="635"/>
      <c r="F64" s="635"/>
      <c r="G64" s="635"/>
      <c r="H64" s="635"/>
      <c r="I64" s="635"/>
      <c r="J64" s="635"/>
      <c r="K64" s="635"/>
      <c r="L64" s="635"/>
      <c r="M64" s="450"/>
      <c r="N64" s="412" t="s">
        <v>221</v>
      </c>
      <c r="O64" s="415"/>
    </row>
    <row r="65" spans="1:15" s="414" customFormat="1" ht="18.75" customHeight="1">
      <c r="A65" s="411"/>
      <c r="B65" s="63"/>
      <c r="C65" s="63"/>
      <c r="D65" s="63"/>
      <c r="E65" s="63"/>
      <c r="F65" s="63"/>
      <c r="G65" s="63"/>
      <c r="H65" s="63"/>
      <c r="I65" s="63"/>
      <c r="J65" s="63"/>
      <c r="K65" s="63"/>
      <c r="L65" s="63"/>
      <c r="M65" s="63"/>
      <c r="N65" s="412" t="s">
        <v>221</v>
      </c>
      <c r="O65" s="415"/>
    </row>
    <row r="66" spans="1:15" s="414" customFormat="1">
      <c r="A66" s="630" t="s">
        <v>184</v>
      </c>
      <c r="B66" s="631"/>
      <c r="C66" s="631"/>
      <c r="D66" s="631"/>
      <c r="E66" s="631"/>
      <c r="F66" s="631"/>
      <c r="G66" s="631"/>
      <c r="H66" s="631"/>
      <c r="I66" s="631"/>
      <c r="J66" s="631"/>
      <c r="K66" s="631"/>
      <c r="L66" s="631"/>
      <c r="M66" s="631"/>
      <c r="N66" s="412" t="s">
        <v>221</v>
      </c>
      <c r="O66" s="415"/>
    </row>
    <row r="67" spans="1:15" s="414" customFormat="1">
      <c r="A67" s="434"/>
      <c r="B67" s="435"/>
      <c r="C67" s="435"/>
      <c r="D67" s="435"/>
      <c r="E67" s="435"/>
      <c r="F67" s="435"/>
      <c r="G67" s="435"/>
      <c r="H67" s="435"/>
      <c r="I67" s="435"/>
      <c r="J67" s="435"/>
      <c r="K67" s="435"/>
      <c r="L67" s="435"/>
      <c r="M67" s="435"/>
      <c r="N67" s="412"/>
      <c r="O67" s="415"/>
    </row>
    <row r="68" spans="1:15" s="414" customFormat="1" ht="15.75" customHeight="1">
      <c r="A68" s="411"/>
      <c r="B68" s="63"/>
      <c r="C68" s="63"/>
      <c r="D68" s="63"/>
      <c r="E68" s="63"/>
      <c r="F68" s="63"/>
      <c r="G68" s="63"/>
      <c r="H68" s="63"/>
      <c r="I68" s="63"/>
      <c r="J68" s="63"/>
      <c r="K68" s="63"/>
      <c r="L68" s="63"/>
      <c r="M68" s="63"/>
      <c r="N68" s="412" t="s">
        <v>221</v>
      </c>
      <c r="O68" s="415"/>
    </row>
    <row r="69" spans="1:15" s="414" customFormat="1" ht="24.75" customHeight="1">
      <c r="A69" s="640" t="s">
        <v>130</v>
      </c>
      <c r="B69" s="641"/>
      <c r="C69" s="641"/>
      <c r="D69" s="641"/>
      <c r="E69" s="641"/>
      <c r="F69" s="641"/>
      <c r="G69" s="641"/>
      <c r="H69" s="641"/>
      <c r="I69" s="641"/>
      <c r="J69" s="641"/>
      <c r="K69" s="641"/>
      <c r="L69" s="641"/>
      <c r="M69" s="641"/>
      <c r="N69" s="412" t="s">
        <v>221</v>
      </c>
      <c r="O69" s="415"/>
    </row>
    <row r="70" spans="1:15" s="414" customFormat="1" ht="15.75" customHeight="1">
      <c r="A70" s="411"/>
      <c r="B70" s="63"/>
      <c r="C70" s="63"/>
      <c r="D70" s="63"/>
      <c r="E70" s="63"/>
      <c r="F70" s="63"/>
      <c r="G70" s="63"/>
      <c r="H70" s="63"/>
      <c r="I70" s="63"/>
      <c r="J70" s="63"/>
      <c r="K70" s="63"/>
      <c r="L70" s="63"/>
      <c r="M70" s="63"/>
      <c r="N70" s="412" t="s">
        <v>221</v>
      </c>
      <c r="O70" s="415"/>
    </row>
    <row r="71" spans="1:15" s="414" customFormat="1" ht="24.75" customHeight="1">
      <c r="A71" s="640" t="s">
        <v>131</v>
      </c>
      <c r="B71" s="641"/>
      <c r="C71" s="641"/>
      <c r="D71" s="641"/>
      <c r="E71" s="641"/>
      <c r="F71" s="641"/>
      <c r="G71" s="641"/>
      <c r="H71" s="641"/>
      <c r="I71" s="641"/>
      <c r="J71" s="641"/>
      <c r="K71" s="641"/>
      <c r="L71" s="641"/>
      <c r="M71" s="641"/>
      <c r="N71" s="412" t="s">
        <v>221</v>
      </c>
      <c r="O71" s="415"/>
    </row>
    <row r="72" spans="1:15" s="414" customFormat="1" ht="15.75" customHeight="1">
      <c r="A72" s="411"/>
      <c r="B72" s="63"/>
      <c r="C72" s="63"/>
      <c r="D72" s="63"/>
      <c r="E72" s="63"/>
      <c r="F72" s="63"/>
      <c r="G72" s="63"/>
      <c r="H72" s="63"/>
      <c r="I72" s="63"/>
      <c r="J72" s="63"/>
      <c r="K72" s="63"/>
      <c r="L72" s="63"/>
      <c r="M72" s="63"/>
      <c r="N72" s="412" t="s">
        <v>221</v>
      </c>
      <c r="O72" s="415"/>
    </row>
    <row r="73" spans="1:15" s="414" customFormat="1" ht="52.5" customHeight="1">
      <c r="A73" s="634" t="s">
        <v>132</v>
      </c>
      <c r="B73" s="635"/>
      <c r="C73" s="635"/>
      <c r="D73" s="635"/>
      <c r="E73" s="635"/>
      <c r="F73" s="635"/>
      <c r="G73" s="635"/>
      <c r="H73" s="635"/>
      <c r="I73" s="635"/>
      <c r="J73" s="635"/>
      <c r="K73" s="635"/>
      <c r="L73" s="635"/>
      <c r="M73" s="450"/>
      <c r="N73" s="412" t="s">
        <v>221</v>
      </c>
      <c r="O73" s="415"/>
    </row>
    <row r="74" spans="1:15" s="414" customFormat="1" ht="15.75" customHeight="1">
      <c r="A74" s="411"/>
      <c r="B74" s="63"/>
      <c r="C74" s="63"/>
      <c r="D74" s="63"/>
      <c r="E74" s="63"/>
      <c r="F74" s="63"/>
      <c r="G74" s="63"/>
      <c r="H74" s="63"/>
      <c r="I74" s="63"/>
      <c r="J74" s="63"/>
      <c r="K74" s="63"/>
      <c r="L74" s="63"/>
      <c r="M74" s="63"/>
      <c r="N74" s="412" t="s">
        <v>221</v>
      </c>
      <c r="O74" s="415"/>
    </row>
    <row r="75" spans="1:15" s="414" customFormat="1" ht="45.75" customHeight="1">
      <c r="A75" s="634" t="s">
        <v>133</v>
      </c>
      <c r="B75" s="635"/>
      <c r="C75" s="635"/>
      <c r="D75" s="635"/>
      <c r="E75" s="635"/>
      <c r="F75" s="635"/>
      <c r="G75" s="635"/>
      <c r="H75" s="635"/>
      <c r="I75" s="635"/>
      <c r="J75" s="635"/>
      <c r="K75" s="635"/>
      <c r="L75" s="635"/>
      <c r="M75" s="450"/>
      <c r="N75" s="412" t="s">
        <v>315</v>
      </c>
      <c r="O75" s="415"/>
    </row>
    <row r="76" spans="1:15" s="414" customFormat="1">
      <c r="A76" s="638"/>
      <c r="B76" s="639"/>
      <c r="C76" s="639"/>
      <c r="D76" s="639"/>
      <c r="E76" s="639"/>
      <c r="F76" s="639"/>
      <c r="G76" s="639"/>
      <c r="H76" s="639"/>
      <c r="I76" s="639"/>
      <c r="J76" s="639"/>
      <c r="K76" s="639"/>
      <c r="L76" s="639"/>
      <c r="M76" s="421"/>
      <c r="O76" s="415"/>
    </row>
  </sheetData>
  <mergeCells count="33">
    <mergeCell ref="A66:M66"/>
    <mergeCell ref="A76:L76"/>
    <mergeCell ref="A69:M69"/>
    <mergeCell ref="A71:M71"/>
    <mergeCell ref="A73:L73"/>
    <mergeCell ref="A75:L75"/>
    <mergeCell ref="A64:L64"/>
    <mergeCell ref="A62:L62"/>
    <mergeCell ref="A55:M55"/>
    <mergeCell ref="A50:L50"/>
    <mergeCell ref="A54:L54"/>
    <mergeCell ref="A56:L56"/>
    <mergeCell ref="A58:L58"/>
    <mergeCell ref="A9:M9"/>
    <mergeCell ref="A11:M11"/>
    <mergeCell ref="A13:M13"/>
    <mergeCell ref="A60:L60"/>
    <mergeCell ref="E23:E24"/>
    <mergeCell ref="G23:G24"/>
    <mergeCell ref="A44:L44"/>
    <mergeCell ref="A46:L46"/>
    <mergeCell ref="A48:L48"/>
    <mergeCell ref="A52:L52"/>
    <mergeCell ref="A1:M1"/>
    <mergeCell ref="A17:M17"/>
    <mergeCell ref="I23:I24"/>
    <mergeCell ref="K23:K24"/>
    <mergeCell ref="A19:M19"/>
    <mergeCell ref="A21:M21"/>
    <mergeCell ref="A3:M3"/>
    <mergeCell ref="A4:M4"/>
    <mergeCell ref="A7:M7"/>
    <mergeCell ref="A15:M15"/>
  </mergeCells>
  <phoneticPr fontId="0" type="noConversion"/>
  <pageMargins left="0.75" right="0.75" top="1" bottom="1" header="0.5" footer="0.5"/>
  <pageSetup orientation="landscape" r:id="rId1"/>
  <headerFooter alignWithMargins="0">
    <oddFooter>&amp;C&amp;"Times New Roman,Regular"&amp;11Exhibit E - Justification for Base Adjustments</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AH32"/>
  <sheetViews>
    <sheetView showGridLines="0" showOutlineSymbols="0" topLeftCell="P10" zoomScaleNormal="100" zoomScaleSheetLayoutView="100" workbookViewId="0">
      <selection activeCell="K18" sqref="K18"/>
    </sheetView>
  </sheetViews>
  <sheetFormatPr defaultColWidth="9.6640625" defaultRowHeight="15.75"/>
  <cols>
    <col min="1" max="1" width="3.77734375" style="15" customWidth="1"/>
    <col min="2" max="2" width="23.88671875" style="15" customWidth="1"/>
    <col min="3" max="3" width="5.6640625" style="15" customWidth="1"/>
    <col min="4" max="4" width="6.77734375" style="15" customWidth="1"/>
    <col min="5" max="5" width="9.33203125" style="15" customWidth="1"/>
    <col min="6" max="6" width="5.77734375" style="15" customWidth="1"/>
    <col min="7" max="7" width="5.6640625" style="15" customWidth="1"/>
    <col min="8" max="8" width="7.77734375" style="15" customWidth="1"/>
    <col min="9" max="10" width="5.6640625" style="15" customWidth="1"/>
    <col min="11" max="11" width="7.77734375" style="15" customWidth="1"/>
    <col min="12" max="12" width="5.5546875" style="15" customWidth="1"/>
    <col min="13" max="13" width="5.6640625" style="15" customWidth="1"/>
    <col min="14" max="14" width="7.77734375" style="15" customWidth="1"/>
    <col min="15" max="16" width="5.6640625" style="15" customWidth="1"/>
    <col min="17" max="17" width="8.77734375" style="15" customWidth="1"/>
    <col min="18" max="18" width="5.6640625" style="15" customWidth="1"/>
    <col min="19" max="19" width="6.77734375" style="15" customWidth="1"/>
    <col min="20" max="20" width="9.44140625" style="15" customWidth="1"/>
    <col min="21" max="21" width="1" style="213" customWidth="1"/>
    <col min="22" max="16384" width="9.6640625" style="15"/>
  </cols>
  <sheetData>
    <row r="1" spans="1:21" ht="20.25">
      <c r="A1" s="498" t="s">
        <v>276</v>
      </c>
      <c r="B1" s="499"/>
      <c r="C1" s="499"/>
      <c r="D1" s="499"/>
      <c r="E1" s="499"/>
      <c r="F1" s="499"/>
      <c r="G1" s="499"/>
      <c r="H1" s="499"/>
      <c r="I1" s="499"/>
      <c r="J1" s="499"/>
      <c r="K1" s="499"/>
      <c r="L1" s="499"/>
      <c r="M1" s="499"/>
      <c r="N1" s="499"/>
      <c r="O1" s="499"/>
      <c r="P1" s="499"/>
      <c r="Q1" s="499"/>
      <c r="R1" s="499"/>
      <c r="S1" s="499"/>
      <c r="T1" s="499"/>
      <c r="U1" s="212" t="s">
        <v>221</v>
      </c>
    </row>
    <row r="2" spans="1:21">
      <c r="A2" s="1"/>
      <c r="B2" s="1"/>
      <c r="C2" s="1"/>
      <c r="D2" s="1"/>
      <c r="E2" s="1"/>
      <c r="F2" s="1"/>
      <c r="G2" s="1"/>
      <c r="H2" s="1"/>
      <c r="I2" s="1"/>
      <c r="J2" s="1"/>
      <c r="K2" s="1"/>
      <c r="L2" s="1"/>
      <c r="M2" s="1"/>
      <c r="N2" s="1"/>
      <c r="O2" s="1"/>
      <c r="P2" s="1"/>
      <c r="Q2" s="1"/>
      <c r="R2" s="1"/>
      <c r="S2" s="1"/>
      <c r="T2" s="1"/>
      <c r="U2" s="212" t="s">
        <v>221</v>
      </c>
    </row>
    <row r="3" spans="1:21" ht="18.75">
      <c r="A3" s="643" t="s">
        <v>282</v>
      </c>
      <c r="B3" s="491"/>
      <c r="C3" s="491"/>
      <c r="D3" s="491"/>
      <c r="E3" s="491"/>
      <c r="F3" s="491"/>
      <c r="G3" s="491"/>
      <c r="H3" s="491"/>
      <c r="I3" s="491"/>
      <c r="J3" s="491"/>
      <c r="K3" s="491"/>
      <c r="L3" s="491"/>
      <c r="M3" s="491"/>
      <c r="N3" s="491"/>
      <c r="O3" s="491"/>
      <c r="P3" s="491"/>
      <c r="Q3" s="491"/>
      <c r="R3" s="491"/>
      <c r="S3" s="491"/>
      <c r="T3" s="491"/>
      <c r="U3" s="212" t="s">
        <v>221</v>
      </c>
    </row>
    <row r="4" spans="1:21" ht="16.5">
      <c r="A4" s="644" t="str">
        <f>+'B. Summary of Requirements '!A5</f>
        <v>Bureau of Alcohol, Tobacco, Firearms and Explosives</v>
      </c>
      <c r="B4" s="493"/>
      <c r="C4" s="493"/>
      <c r="D4" s="493"/>
      <c r="E4" s="493"/>
      <c r="F4" s="493"/>
      <c r="G4" s="493"/>
      <c r="H4" s="493"/>
      <c r="I4" s="493"/>
      <c r="J4" s="493"/>
      <c r="K4" s="493"/>
      <c r="L4" s="493"/>
      <c r="M4" s="493"/>
      <c r="N4" s="493"/>
      <c r="O4" s="493"/>
      <c r="P4" s="493"/>
      <c r="Q4" s="493"/>
      <c r="R4" s="493"/>
      <c r="S4" s="493"/>
      <c r="T4" s="493"/>
      <c r="U4" s="212" t="s">
        <v>221</v>
      </c>
    </row>
    <row r="5" spans="1:21" ht="16.5">
      <c r="A5" s="644" t="str">
        <f>+'B. Summary of Requirements '!A6</f>
        <v>Salaries and Expenses, Construction</v>
      </c>
      <c r="B5" s="491"/>
      <c r="C5" s="491"/>
      <c r="D5" s="491"/>
      <c r="E5" s="491"/>
      <c r="F5" s="491"/>
      <c r="G5" s="491"/>
      <c r="H5" s="491"/>
      <c r="I5" s="491"/>
      <c r="J5" s="491"/>
      <c r="K5" s="491"/>
      <c r="L5" s="491"/>
      <c r="M5" s="491"/>
      <c r="N5" s="491"/>
      <c r="O5" s="491"/>
      <c r="P5" s="491"/>
      <c r="Q5" s="491"/>
      <c r="R5" s="491"/>
      <c r="S5" s="491"/>
      <c r="T5" s="491"/>
      <c r="U5" s="212" t="s">
        <v>221</v>
      </c>
    </row>
    <row r="6" spans="1:21">
      <c r="A6" s="642" t="s">
        <v>187</v>
      </c>
      <c r="B6" s="493"/>
      <c r="C6" s="493"/>
      <c r="D6" s="493"/>
      <c r="E6" s="493"/>
      <c r="F6" s="493"/>
      <c r="G6" s="493"/>
      <c r="H6" s="493"/>
      <c r="I6" s="493"/>
      <c r="J6" s="493"/>
      <c r="K6" s="493"/>
      <c r="L6" s="493"/>
      <c r="M6" s="493"/>
      <c r="N6" s="493"/>
      <c r="O6" s="493"/>
      <c r="P6" s="493"/>
      <c r="Q6" s="493"/>
      <c r="R6" s="493"/>
      <c r="S6" s="493"/>
      <c r="T6" s="493"/>
      <c r="U6" s="212" t="s">
        <v>221</v>
      </c>
    </row>
    <row r="7" spans="1:21">
      <c r="A7" s="1"/>
      <c r="B7" s="1"/>
      <c r="C7" s="1"/>
      <c r="D7" s="1"/>
      <c r="E7" s="1"/>
      <c r="F7" s="17"/>
      <c r="G7" s="17"/>
      <c r="H7" s="17"/>
      <c r="I7" s="17"/>
      <c r="J7" s="17"/>
      <c r="K7" s="17"/>
      <c r="L7" s="17"/>
      <c r="M7" s="17"/>
      <c r="N7" s="17"/>
      <c r="O7" s="1"/>
      <c r="P7" s="1"/>
      <c r="Q7" s="1"/>
      <c r="R7" s="1"/>
      <c r="S7" s="1"/>
      <c r="T7" s="1"/>
      <c r="U7" s="212" t="s">
        <v>221</v>
      </c>
    </row>
    <row r="8" spans="1:21">
      <c r="A8" s="1"/>
      <c r="B8" s="1"/>
      <c r="C8" s="17"/>
      <c r="D8" s="17"/>
      <c r="E8" s="17"/>
      <c r="F8" s="17"/>
      <c r="G8" s="17"/>
      <c r="H8" s="17"/>
      <c r="I8" s="17"/>
      <c r="J8" s="17"/>
      <c r="K8" s="17"/>
      <c r="L8" s="17"/>
      <c r="M8" s="17"/>
      <c r="N8" s="17"/>
      <c r="O8" s="1"/>
      <c r="P8" s="1"/>
      <c r="Q8" s="1"/>
      <c r="R8" s="19"/>
      <c r="S8" s="17"/>
      <c r="T8" s="17"/>
      <c r="U8" s="212" t="s">
        <v>221</v>
      </c>
    </row>
    <row r="9" spans="1:21">
      <c r="A9" s="80"/>
      <c r="B9" s="81"/>
      <c r="C9" s="652" t="s">
        <v>167</v>
      </c>
      <c r="D9" s="653"/>
      <c r="E9" s="654"/>
      <c r="F9" s="649" t="s">
        <v>202</v>
      </c>
      <c r="G9" s="542"/>
      <c r="H9" s="543"/>
      <c r="I9" s="649" t="s">
        <v>203</v>
      </c>
      <c r="J9" s="542"/>
      <c r="K9" s="543"/>
      <c r="L9" s="652" t="s">
        <v>313</v>
      </c>
      <c r="M9" s="653"/>
      <c r="N9" s="654"/>
      <c r="O9" s="652" t="s">
        <v>314</v>
      </c>
      <c r="P9" s="653"/>
      <c r="Q9" s="654"/>
      <c r="R9" s="652" t="s">
        <v>283</v>
      </c>
      <c r="S9" s="653"/>
      <c r="T9" s="654"/>
      <c r="U9" s="212" t="s">
        <v>221</v>
      </c>
    </row>
    <row r="10" spans="1:21">
      <c r="A10" s="77"/>
      <c r="B10" s="2"/>
      <c r="C10" s="655"/>
      <c r="D10" s="656"/>
      <c r="E10" s="657"/>
      <c r="F10" s="544"/>
      <c r="G10" s="545"/>
      <c r="H10" s="546"/>
      <c r="I10" s="544"/>
      <c r="J10" s="545"/>
      <c r="K10" s="546"/>
      <c r="L10" s="655"/>
      <c r="M10" s="656"/>
      <c r="N10" s="657"/>
      <c r="O10" s="655"/>
      <c r="P10" s="656"/>
      <c r="Q10" s="657"/>
      <c r="R10" s="655"/>
      <c r="S10" s="656"/>
      <c r="T10" s="657"/>
      <c r="U10" s="212" t="s">
        <v>221</v>
      </c>
    </row>
    <row r="11" spans="1:21" ht="3.6" customHeight="1">
      <c r="A11" s="77"/>
      <c r="B11" s="1"/>
      <c r="C11" s="77"/>
      <c r="D11" s="1"/>
      <c r="E11" s="1"/>
      <c r="F11" s="77"/>
      <c r="G11" s="1"/>
      <c r="H11" s="1"/>
      <c r="I11" s="77"/>
      <c r="J11" s="1"/>
      <c r="K11" s="1"/>
      <c r="L11" s="77"/>
      <c r="M11" s="1"/>
      <c r="N11" s="1"/>
      <c r="O11" s="77"/>
      <c r="P11" s="1"/>
      <c r="Q11" s="1"/>
      <c r="R11" s="77"/>
      <c r="S11" s="1"/>
      <c r="T11" s="71"/>
      <c r="U11" s="212" t="s">
        <v>221</v>
      </c>
    </row>
    <row r="12" spans="1:21" ht="16.5" thickBot="1">
      <c r="A12" s="83" t="s">
        <v>40</v>
      </c>
      <c r="B12" s="129"/>
      <c r="C12" s="109" t="s">
        <v>210</v>
      </c>
      <c r="D12" s="82" t="s">
        <v>44</v>
      </c>
      <c r="E12" s="82" t="s">
        <v>212</v>
      </c>
      <c r="F12" s="109" t="s">
        <v>210</v>
      </c>
      <c r="G12" s="82" t="s">
        <v>44</v>
      </c>
      <c r="H12" s="82" t="s">
        <v>212</v>
      </c>
      <c r="I12" s="109" t="s">
        <v>210</v>
      </c>
      <c r="J12" s="82" t="s">
        <v>44</v>
      </c>
      <c r="K12" s="82" t="s">
        <v>212</v>
      </c>
      <c r="L12" s="109" t="s">
        <v>210</v>
      </c>
      <c r="M12" s="82" t="s">
        <v>44</v>
      </c>
      <c r="N12" s="82" t="s">
        <v>212</v>
      </c>
      <c r="O12" s="109" t="s">
        <v>210</v>
      </c>
      <c r="P12" s="82" t="s">
        <v>44</v>
      </c>
      <c r="Q12" s="82" t="s">
        <v>212</v>
      </c>
      <c r="R12" s="109" t="s">
        <v>210</v>
      </c>
      <c r="S12" s="82" t="s">
        <v>44</v>
      </c>
      <c r="T12" s="110" t="s">
        <v>212</v>
      </c>
      <c r="U12" s="212" t="s">
        <v>221</v>
      </c>
    </row>
    <row r="13" spans="1:21">
      <c r="A13" s="658" t="s">
        <v>248</v>
      </c>
      <c r="B13" s="659"/>
      <c r="C13" s="265">
        <v>3546</v>
      </c>
      <c r="D13" s="266">
        <v>3474</v>
      </c>
      <c r="E13" s="266">
        <v>708550</v>
      </c>
      <c r="F13" s="265"/>
      <c r="G13" s="266"/>
      <c r="H13" s="266"/>
      <c r="I13" s="265"/>
      <c r="J13" s="266"/>
      <c r="K13" s="266">
        <v>1000</v>
      </c>
      <c r="L13" s="265"/>
      <c r="M13" s="266"/>
      <c r="N13" s="266">
        <v>13618</v>
      </c>
      <c r="O13" s="265"/>
      <c r="P13" s="266"/>
      <c r="Q13" s="266">
        <v>35005</v>
      </c>
      <c r="R13" s="265">
        <f t="shared" ref="R13:T15" si="0">C13+F13+I13+L13+O13</f>
        <v>3546</v>
      </c>
      <c r="S13" s="266">
        <f t="shared" si="0"/>
        <v>3474</v>
      </c>
      <c r="T13" s="267">
        <f t="shared" si="0"/>
        <v>758173</v>
      </c>
      <c r="U13" s="212" t="s">
        <v>221</v>
      </c>
    </row>
    <row r="14" spans="1:21">
      <c r="A14" s="658" t="s">
        <v>249</v>
      </c>
      <c r="B14" s="659"/>
      <c r="C14" s="265">
        <v>1317</v>
      </c>
      <c r="D14" s="266">
        <v>1316</v>
      </c>
      <c r="E14" s="266">
        <v>279365</v>
      </c>
      <c r="F14" s="265"/>
      <c r="G14" s="266"/>
      <c r="H14" s="266"/>
      <c r="I14" s="265"/>
      <c r="J14" s="266"/>
      <c r="K14" s="266">
        <v>3000</v>
      </c>
      <c r="L14" s="265"/>
      <c r="M14" s="266"/>
      <c r="N14" s="266">
        <v>4407</v>
      </c>
      <c r="O14" s="265"/>
      <c r="P14" s="266"/>
      <c r="Q14" s="266">
        <v>18229</v>
      </c>
      <c r="R14" s="265">
        <f t="shared" si="0"/>
        <v>1317</v>
      </c>
      <c r="S14" s="266">
        <f t="shared" si="0"/>
        <v>1316</v>
      </c>
      <c r="T14" s="267">
        <f t="shared" si="0"/>
        <v>305001</v>
      </c>
      <c r="U14" s="212" t="s">
        <v>221</v>
      </c>
    </row>
    <row r="15" spans="1:21">
      <c r="A15" s="88" t="s">
        <v>250</v>
      </c>
      <c r="B15" s="30"/>
      <c r="C15" s="268">
        <v>93</v>
      </c>
      <c r="D15" s="269">
        <v>90</v>
      </c>
      <c r="E15" s="269">
        <v>19682</v>
      </c>
      <c r="F15" s="268"/>
      <c r="G15" s="269"/>
      <c r="H15" s="269"/>
      <c r="I15" s="268"/>
      <c r="J15" s="269"/>
      <c r="K15" s="269"/>
      <c r="L15" s="268"/>
      <c r="M15" s="269"/>
      <c r="N15" s="269">
        <v>339</v>
      </c>
      <c r="O15" s="268"/>
      <c r="P15" s="269"/>
      <c r="Q15" s="269">
        <v>920</v>
      </c>
      <c r="R15" s="268">
        <f t="shared" si="0"/>
        <v>93</v>
      </c>
      <c r="S15" s="269">
        <f t="shared" si="0"/>
        <v>90</v>
      </c>
      <c r="T15" s="270">
        <f t="shared" si="0"/>
        <v>20941</v>
      </c>
      <c r="U15" s="212" t="s">
        <v>221</v>
      </c>
    </row>
    <row r="16" spans="1:21" ht="9" hidden="1" customHeight="1">
      <c r="A16" s="77"/>
      <c r="B16" s="1" t="s">
        <v>211</v>
      </c>
      <c r="C16" s="77"/>
      <c r="D16" s="2"/>
      <c r="E16" s="2"/>
      <c r="F16" s="77"/>
      <c r="G16" s="2"/>
      <c r="H16" s="2"/>
      <c r="I16" s="77"/>
      <c r="J16" s="2"/>
      <c r="K16" s="2"/>
      <c r="L16" s="77"/>
      <c r="M16" s="2"/>
      <c r="N16" s="2"/>
      <c r="O16" s="77"/>
      <c r="P16" s="2"/>
      <c r="Q16" s="2"/>
      <c r="R16" s="77"/>
      <c r="S16" s="2"/>
      <c r="T16" s="71"/>
      <c r="U16" s="212" t="s">
        <v>221</v>
      </c>
    </row>
    <row r="17" spans="1:34">
      <c r="A17" s="660" t="s">
        <v>217</v>
      </c>
      <c r="B17" s="661"/>
      <c r="C17" s="271">
        <f>SUM(C13:C15)</f>
        <v>4956</v>
      </c>
      <c r="D17" s="272">
        <f>SUM(D13:D15)</f>
        <v>4880</v>
      </c>
      <c r="E17" s="75">
        <f>SUM(E13:E15)</f>
        <v>1007597</v>
      </c>
      <c r="F17" s="271">
        <f>SUM(F13:F15)</f>
        <v>0</v>
      </c>
      <c r="G17" s="272">
        <f>SUM(G13:G15)</f>
        <v>0</v>
      </c>
      <c r="H17" s="189">
        <f>SUM(H13:H15)</f>
        <v>0</v>
      </c>
      <c r="I17" s="271">
        <f>SUM(I13:I15)</f>
        <v>0</v>
      </c>
      <c r="J17" s="272">
        <f>SUM(J13:J15)</f>
        <v>0</v>
      </c>
      <c r="K17" s="75">
        <f t="shared" ref="K17:T17" si="1">SUM(K13:K15)</f>
        <v>4000</v>
      </c>
      <c r="L17" s="271">
        <f t="shared" si="1"/>
        <v>0</v>
      </c>
      <c r="M17" s="272">
        <f t="shared" si="1"/>
        <v>0</v>
      </c>
      <c r="N17" s="75">
        <f t="shared" si="1"/>
        <v>18364</v>
      </c>
      <c r="O17" s="271">
        <f t="shared" si="1"/>
        <v>0</v>
      </c>
      <c r="P17" s="272">
        <f t="shared" si="1"/>
        <v>0</v>
      </c>
      <c r="Q17" s="75">
        <f t="shared" si="1"/>
        <v>54154</v>
      </c>
      <c r="R17" s="271">
        <f t="shared" si="1"/>
        <v>4956</v>
      </c>
      <c r="S17" s="272">
        <f t="shared" si="1"/>
        <v>4880</v>
      </c>
      <c r="T17" s="76">
        <f t="shared" si="1"/>
        <v>1084115</v>
      </c>
      <c r="U17" s="212" t="s">
        <v>221</v>
      </c>
    </row>
    <row r="18" spans="1:34">
      <c r="A18" s="645" t="s">
        <v>195</v>
      </c>
      <c r="B18" s="646"/>
      <c r="C18" s="273" t="s">
        <v>211</v>
      </c>
      <c r="D18" s="274">
        <v>55</v>
      </c>
      <c r="E18" s="274"/>
      <c r="F18" s="273"/>
      <c r="G18" s="274"/>
      <c r="H18" s="274"/>
      <c r="I18" s="273"/>
      <c r="J18" s="274"/>
      <c r="K18" s="274"/>
      <c r="L18" s="273"/>
      <c r="M18" s="274"/>
      <c r="N18" s="274"/>
      <c r="O18" s="273"/>
      <c r="P18" s="274"/>
      <c r="Q18" s="274"/>
      <c r="R18" s="273"/>
      <c r="S18" s="274">
        <f>D18+G18+J18+M18+P18</f>
        <v>55</v>
      </c>
      <c r="T18" s="275"/>
      <c r="U18" s="212" t="s">
        <v>221</v>
      </c>
      <c r="V18" s="21"/>
      <c r="W18" s="21"/>
      <c r="X18" s="21"/>
      <c r="Y18" s="21"/>
      <c r="Z18" s="21"/>
      <c r="AA18" s="21"/>
      <c r="AB18" s="21"/>
      <c r="AC18" s="21"/>
      <c r="AD18" s="21"/>
      <c r="AE18" s="21"/>
      <c r="AF18" s="21"/>
      <c r="AG18" s="21"/>
      <c r="AH18" s="21"/>
    </row>
    <row r="19" spans="1:34">
      <c r="A19" s="645" t="s">
        <v>194</v>
      </c>
      <c r="B19" s="646"/>
      <c r="C19" s="276"/>
      <c r="D19" s="277">
        <f>SUM(D17:D18)</f>
        <v>4935</v>
      </c>
      <c r="E19" s="277"/>
      <c r="F19" s="276"/>
      <c r="G19" s="277">
        <f>+G17+G18</f>
        <v>0</v>
      </c>
      <c r="H19" s="277"/>
      <c r="I19" s="276"/>
      <c r="J19" s="277">
        <f>+J17+J18</f>
        <v>0</v>
      </c>
      <c r="K19" s="277"/>
      <c r="L19" s="276"/>
      <c r="M19" s="277">
        <f>+M17+M18</f>
        <v>0</v>
      </c>
      <c r="N19" s="277"/>
      <c r="O19" s="276"/>
      <c r="P19" s="277">
        <f>+P17+P18</f>
        <v>0</v>
      </c>
      <c r="Q19" s="277"/>
      <c r="R19" s="276"/>
      <c r="S19" s="277">
        <f>SUM(S17:S18)</f>
        <v>4935</v>
      </c>
      <c r="T19" s="278"/>
      <c r="U19" s="212" t="s">
        <v>221</v>
      </c>
    </row>
    <row r="20" spans="1:34">
      <c r="A20" s="647" t="s">
        <v>196</v>
      </c>
      <c r="B20" s="648"/>
      <c r="C20" s="265"/>
      <c r="D20" s="266"/>
      <c r="E20" s="266"/>
      <c r="F20" s="265"/>
      <c r="G20" s="266"/>
      <c r="H20" s="266"/>
      <c r="I20" s="265"/>
      <c r="J20" s="266"/>
      <c r="K20" s="266"/>
      <c r="L20" s="265"/>
      <c r="M20" s="266"/>
      <c r="N20" s="266"/>
      <c r="O20" s="265"/>
      <c r="P20" s="266"/>
      <c r="Q20" s="266"/>
      <c r="R20" s="265"/>
      <c r="S20" s="266"/>
      <c r="T20" s="267"/>
      <c r="U20" s="212" t="s">
        <v>221</v>
      </c>
    </row>
    <row r="21" spans="1:34">
      <c r="A21" s="650" t="s">
        <v>54</v>
      </c>
      <c r="B21" s="651"/>
      <c r="C21" s="265"/>
      <c r="D21" s="266">
        <v>621</v>
      </c>
      <c r="E21" s="266"/>
      <c r="F21" s="265"/>
      <c r="G21" s="266"/>
      <c r="H21" s="266"/>
      <c r="I21" s="265"/>
      <c r="J21" s="266"/>
      <c r="K21" s="266"/>
      <c r="L21" s="265"/>
      <c r="M21" s="266"/>
      <c r="N21" s="266"/>
      <c r="O21" s="265"/>
      <c r="P21" s="266"/>
      <c r="Q21" s="266"/>
      <c r="R21" s="265"/>
      <c r="S21" s="266">
        <f>D21+G21+J21+M21+P21</f>
        <v>621</v>
      </c>
      <c r="T21" s="267"/>
      <c r="U21" s="212" t="s">
        <v>221</v>
      </c>
    </row>
    <row r="22" spans="1:34">
      <c r="A22" s="663" t="s">
        <v>134</v>
      </c>
      <c r="B22" s="664"/>
      <c r="C22" s="273"/>
      <c r="D22" s="274">
        <v>35</v>
      </c>
      <c r="E22" s="274"/>
      <c r="F22" s="273"/>
      <c r="G22" s="274"/>
      <c r="H22" s="274"/>
      <c r="I22" s="273"/>
      <c r="J22" s="274"/>
      <c r="K22" s="274"/>
      <c r="L22" s="273"/>
      <c r="M22" s="274"/>
      <c r="N22" s="274"/>
      <c r="O22" s="273"/>
      <c r="P22" s="274"/>
      <c r="Q22" s="274"/>
      <c r="R22" s="273"/>
      <c r="S22" s="274">
        <f>D22+G22+J22+M22+P22</f>
        <v>35</v>
      </c>
      <c r="T22" s="275"/>
      <c r="U22" s="212" t="s">
        <v>221</v>
      </c>
    </row>
    <row r="23" spans="1:34">
      <c r="A23" s="665" t="s">
        <v>197</v>
      </c>
      <c r="B23" s="646"/>
      <c r="C23" s="273"/>
      <c r="D23" s="274">
        <f>D22+D21+D19</f>
        <v>5591</v>
      </c>
      <c r="E23" s="279"/>
      <c r="F23" s="273"/>
      <c r="G23" s="274">
        <f>G22+G21+G19</f>
        <v>0</v>
      </c>
      <c r="H23" s="279"/>
      <c r="I23" s="273"/>
      <c r="J23" s="274">
        <f>J22+J21+J19</f>
        <v>0</v>
      </c>
      <c r="K23" s="279"/>
      <c r="L23" s="273"/>
      <c r="M23" s="274">
        <f>M22+M21+M19</f>
        <v>0</v>
      </c>
      <c r="N23" s="279"/>
      <c r="O23" s="273"/>
      <c r="P23" s="274">
        <f>P22+P21+P19</f>
        <v>0</v>
      </c>
      <c r="Q23" s="279"/>
      <c r="R23" s="273"/>
      <c r="S23" s="274">
        <f>S22+S21+S19</f>
        <v>5591</v>
      </c>
      <c r="T23" s="280"/>
      <c r="U23" s="212" t="s">
        <v>221</v>
      </c>
    </row>
    <row r="24" spans="1:34">
      <c r="B24" s="1"/>
      <c r="C24" s="1"/>
      <c r="D24" s="1"/>
      <c r="E24" s="1"/>
      <c r="F24" s="1"/>
      <c r="G24" s="1"/>
      <c r="H24" s="1"/>
      <c r="I24" s="1"/>
      <c r="J24" s="1"/>
      <c r="K24" s="1"/>
      <c r="L24" s="1"/>
      <c r="M24" s="1"/>
      <c r="N24" s="1"/>
      <c r="O24" s="1"/>
      <c r="P24" s="1"/>
      <c r="Q24" s="1"/>
      <c r="R24" s="1"/>
      <c r="S24" s="1"/>
      <c r="T24" s="1"/>
      <c r="U24" s="212" t="s">
        <v>221</v>
      </c>
    </row>
    <row r="25" spans="1:34">
      <c r="A25" s="1"/>
      <c r="B25" s="1"/>
      <c r="C25" s="1"/>
      <c r="D25" s="1"/>
      <c r="E25" s="1"/>
      <c r="F25" s="1"/>
      <c r="G25" s="1"/>
      <c r="H25" s="1"/>
      <c r="I25" s="1"/>
      <c r="J25" s="1"/>
      <c r="K25" s="1"/>
      <c r="L25" s="1"/>
      <c r="M25" s="1"/>
      <c r="N25" s="1"/>
      <c r="O25" s="1"/>
      <c r="P25" s="1"/>
      <c r="Q25" s="1"/>
      <c r="R25" s="1"/>
      <c r="S25" s="1"/>
      <c r="T25" s="1"/>
      <c r="U25" s="212" t="s">
        <v>221</v>
      </c>
    </row>
    <row r="26" spans="1:34">
      <c r="A26" s="1" t="s">
        <v>109</v>
      </c>
      <c r="C26" s="1"/>
      <c r="D26" s="1"/>
      <c r="E26" s="1"/>
      <c r="F26" s="1"/>
      <c r="G26" s="1"/>
      <c r="H26" s="1"/>
      <c r="I26" s="1"/>
      <c r="J26" s="1"/>
      <c r="K26" s="1"/>
      <c r="L26" s="1"/>
      <c r="M26" s="1"/>
      <c r="N26" s="1"/>
      <c r="O26" s="1"/>
      <c r="P26" s="1"/>
      <c r="Q26" s="1"/>
      <c r="R26" s="1"/>
      <c r="S26" s="1"/>
      <c r="T26" s="1"/>
      <c r="U26" s="212" t="s">
        <v>221</v>
      </c>
    </row>
    <row r="27" spans="1:34">
      <c r="A27" s="1"/>
      <c r="C27" s="1"/>
      <c r="D27" s="1"/>
      <c r="E27" s="1"/>
      <c r="F27" s="1"/>
      <c r="G27" s="1"/>
      <c r="H27" s="1"/>
      <c r="I27" s="1"/>
      <c r="J27" s="1"/>
      <c r="K27" s="1"/>
      <c r="L27" s="1"/>
      <c r="M27" s="1"/>
      <c r="N27" s="1"/>
      <c r="O27" s="1"/>
      <c r="P27" s="1"/>
      <c r="Q27" s="1"/>
      <c r="R27" s="1"/>
      <c r="S27" s="1"/>
      <c r="T27" s="1"/>
      <c r="U27" s="212" t="s">
        <v>221</v>
      </c>
    </row>
    <row r="28" spans="1:34">
      <c r="A28" s="451" t="s">
        <v>110</v>
      </c>
      <c r="B28" s="1"/>
      <c r="C28" s="1"/>
      <c r="D28" s="1"/>
      <c r="E28" s="1"/>
      <c r="F28" s="1"/>
      <c r="G28" s="1"/>
      <c r="H28" s="1"/>
      <c r="I28" s="1"/>
      <c r="J28" s="1"/>
      <c r="K28" s="1"/>
      <c r="L28" s="1"/>
      <c r="M28" s="1"/>
      <c r="N28" s="1"/>
      <c r="O28" s="1"/>
      <c r="P28" s="1"/>
      <c r="Q28" s="1"/>
      <c r="R28" s="1"/>
      <c r="S28" s="1"/>
      <c r="T28" s="1"/>
      <c r="U28" s="212" t="s">
        <v>221</v>
      </c>
    </row>
    <row r="29" spans="1:34">
      <c r="A29" s="1"/>
      <c r="B29" s="1"/>
      <c r="C29" s="1"/>
      <c r="D29" s="1"/>
      <c r="E29" s="1"/>
      <c r="F29" s="1"/>
      <c r="G29" s="1"/>
      <c r="H29" s="1"/>
      <c r="I29" s="1"/>
      <c r="J29" s="1"/>
      <c r="K29" s="1"/>
      <c r="L29" s="1"/>
      <c r="M29" s="1"/>
      <c r="N29" s="1"/>
      <c r="O29" s="1"/>
      <c r="P29" s="1"/>
      <c r="Q29" s="1"/>
      <c r="R29" s="1"/>
      <c r="S29" s="1"/>
      <c r="T29" s="1"/>
      <c r="U29" s="212" t="s">
        <v>221</v>
      </c>
    </row>
    <row r="30" spans="1:34" ht="70.5" customHeight="1">
      <c r="A30" s="662" t="s">
        <v>111</v>
      </c>
      <c r="B30" s="628"/>
      <c r="C30" s="628"/>
      <c r="D30" s="628"/>
      <c r="E30" s="628"/>
      <c r="F30" s="628"/>
      <c r="G30" s="628"/>
      <c r="H30" s="628"/>
      <c r="I30" s="628"/>
      <c r="J30" s="628"/>
      <c r="K30" s="628"/>
      <c r="L30" s="628"/>
      <c r="M30" s="628"/>
      <c r="N30" s="628"/>
      <c r="O30" s="628"/>
      <c r="P30" s="628"/>
      <c r="Q30" s="628"/>
      <c r="R30" s="1"/>
      <c r="S30" s="1"/>
      <c r="T30" s="1"/>
      <c r="U30" s="212" t="s">
        <v>221</v>
      </c>
    </row>
    <row r="31" spans="1:34" ht="14.45" customHeight="1">
      <c r="A31" s="70"/>
      <c r="B31" s="63"/>
      <c r="C31" s="63"/>
      <c r="D31" s="63"/>
      <c r="E31" s="63"/>
      <c r="F31" s="63"/>
      <c r="G31" s="63"/>
      <c r="H31" s="63"/>
      <c r="I31" s="63"/>
      <c r="J31" s="63"/>
      <c r="K31" s="63"/>
      <c r="L31" s="63"/>
      <c r="M31" s="63"/>
      <c r="N31" s="63"/>
      <c r="O31" s="63"/>
      <c r="P31" s="63"/>
      <c r="Q31" s="63"/>
      <c r="R31" s="1"/>
      <c r="S31" s="1"/>
      <c r="T31" s="1"/>
      <c r="U31" s="212" t="s">
        <v>221</v>
      </c>
    </row>
    <row r="32" spans="1:34" ht="92.25" customHeight="1">
      <c r="A32" s="662" t="s">
        <v>114</v>
      </c>
      <c r="B32" s="628"/>
      <c r="C32" s="628"/>
      <c r="D32" s="628"/>
      <c r="E32" s="628"/>
      <c r="F32" s="628"/>
      <c r="G32" s="628"/>
      <c r="H32" s="628"/>
      <c r="I32" s="628"/>
      <c r="J32" s="628"/>
      <c r="K32" s="628"/>
      <c r="L32" s="628"/>
      <c r="M32" s="628"/>
      <c r="N32" s="628"/>
      <c r="O32" s="628"/>
      <c r="P32" s="628"/>
      <c r="Q32" s="628"/>
      <c r="R32" s="1"/>
      <c r="S32" s="1"/>
      <c r="T32" s="1"/>
      <c r="U32" s="212" t="s">
        <v>315</v>
      </c>
    </row>
  </sheetData>
  <mergeCells count="22">
    <mergeCell ref="A30:Q30"/>
    <mergeCell ref="A32:Q32"/>
    <mergeCell ref="A22:B22"/>
    <mergeCell ref="A23:B23"/>
    <mergeCell ref="I9:K10"/>
    <mergeCell ref="L9:N10"/>
    <mergeCell ref="O9:Q10"/>
    <mergeCell ref="A20:B20"/>
    <mergeCell ref="F9:H10"/>
    <mergeCell ref="A21:B21"/>
    <mergeCell ref="C9:E10"/>
    <mergeCell ref="A13:B13"/>
    <mergeCell ref="A14:B14"/>
    <mergeCell ref="A18:B18"/>
    <mergeCell ref="A17:B17"/>
    <mergeCell ref="A6:T6"/>
    <mergeCell ref="A1:T1"/>
    <mergeCell ref="A3:T3"/>
    <mergeCell ref="A4:T4"/>
    <mergeCell ref="A5:T5"/>
    <mergeCell ref="A19:B19"/>
    <mergeCell ref="R9:T10"/>
  </mergeCells>
  <phoneticPr fontId="0" type="noConversion"/>
  <printOptions horizontalCentered="1"/>
  <pageMargins left="0.5" right="0.5" top="0.5" bottom="0.55000000000000004" header="0" footer="0"/>
  <pageSetup scale="71" firstPageNumber="2" orientation="landscape" useFirstPageNumber="1" horizontalDpi="300" verticalDpi="300" r:id="rId1"/>
  <headerFooter alignWithMargins="0">
    <oddFooter>&amp;C&amp;"Times New Roman,Regular"Exhibit F - Crosswalk of 2008 Availability</oddFooter>
  </headerFooter>
</worksheet>
</file>

<file path=xl/worksheets/sheet7.xml><?xml version="1.0" encoding="utf-8"?>
<worksheet xmlns="http://schemas.openxmlformats.org/spreadsheetml/2006/main" xmlns:r="http://schemas.openxmlformats.org/officeDocument/2006/relationships">
  <sheetPr codeName="Sheet12">
    <pageSetUpPr fitToPage="1"/>
  </sheetPr>
  <dimension ref="A1:AH31"/>
  <sheetViews>
    <sheetView topLeftCell="K1" zoomScaleNormal="100" zoomScaleSheetLayoutView="100" workbookViewId="0">
      <selection activeCell="K18" sqref="K18"/>
    </sheetView>
  </sheetViews>
  <sheetFormatPr defaultRowHeight="15"/>
  <cols>
    <col min="2" max="2" width="9.88671875" customWidth="1"/>
    <col min="4" max="4" width="8.77734375" customWidth="1"/>
    <col min="5" max="5" width="10.33203125" style="190" customWidth="1"/>
  </cols>
  <sheetData>
    <row r="1" spans="1:21" ht="20.25">
      <c r="A1" s="666" t="s">
        <v>277</v>
      </c>
      <c r="B1" s="667"/>
      <c r="C1" s="667"/>
      <c r="D1" s="667"/>
      <c r="E1" s="180"/>
      <c r="F1" s="180"/>
      <c r="G1" s="180"/>
      <c r="H1" s="180"/>
      <c r="I1" s="180"/>
      <c r="J1" s="180"/>
      <c r="K1" s="180"/>
      <c r="L1" s="180"/>
      <c r="M1" s="180"/>
      <c r="N1" s="180"/>
      <c r="O1" s="180"/>
      <c r="P1" s="180"/>
      <c r="Q1" s="180"/>
      <c r="R1" s="180"/>
      <c r="S1" s="180"/>
      <c r="T1" s="383"/>
      <c r="U1" s="214" t="s">
        <v>221</v>
      </c>
    </row>
    <row r="2" spans="1:21" ht="15.75">
      <c r="A2" s="180"/>
      <c r="B2" s="180"/>
      <c r="C2" s="180"/>
      <c r="D2" s="180"/>
      <c r="E2" s="180"/>
      <c r="F2" s="180"/>
      <c r="G2" s="180"/>
      <c r="H2" s="180"/>
      <c r="I2" s="180"/>
      <c r="J2" s="180"/>
      <c r="K2" s="180"/>
      <c r="L2" s="180"/>
      <c r="M2" s="180"/>
      <c r="N2" s="180"/>
      <c r="O2" s="180"/>
      <c r="P2" s="180"/>
      <c r="Q2" s="180"/>
      <c r="R2" s="180"/>
      <c r="S2" s="180"/>
      <c r="T2" s="383"/>
      <c r="U2" s="214" t="s">
        <v>221</v>
      </c>
    </row>
    <row r="3" spans="1:21" s="15" customFormat="1" ht="18.75">
      <c r="A3" s="668" t="s">
        <v>272</v>
      </c>
      <c r="B3" s="669"/>
      <c r="C3" s="669"/>
      <c r="D3" s="669"/>
      <c r="E3" s="669"/>
      <c r="F3" s="669"/>
      <c r="G3" s="669"/>
      <c r="H3" s="669"/>
      <c r="I3" s="669"/>
      <c r="J3" s="669"/>
      <c r="K3" s="669"/>
      <c r="L3" s="669"/>
      <c r="M3" s="669"/>
      <c r="N3" s="669"/>
      <c r="O3" s="669"/>
      <c r="P3" s="669"/>
      <c r="Q3" s="669"/>
      <c r="R3" s="669"/>
      <c r="S3" s="669"/>
      <c r="T3" s="669"/>
      <c r="U3" s="212" t="s">
        <v>221</v>
      </c>
    </row>
    <row r="4" spans="1:21" s="15" customFormat="1" ht="15.75">
      <c r="A4" s="670" t="str">
        <f>+'B. Summary of Requirements '!A5</f>
        <v>Bureau of Alcohol, Tobacco, Firearms and Explosives</v>
      </c>
      <c r="B4" s="671"/>
      <c r="C4" s="671"/>
      <c r="D4" s="671"/>
      <c r="E4" s="671"/>
      <c r="F4" s="671"/>
      <c r="G4" s="671"/>
      <c r="H4" s="671"/>
      <c r="I4" s="671"/>
      <c r="J4" s="671"/>
      <c r="K4" s="671"/>
      <c r="L4" s="671"/>
      <c r="M4" s="671"/>
      <c r="N4" s="671"/>
      <c r="O4" s="671"/>
      <c r="P4" s="671"/>
      <c r="Q4" s="671"/>
      <c r="R4" s="671"/>
      <c r="S4" s="671"/>
      <c r="T4" s="671"/>
      <c r="U4" s="212" t="s">
        <v>221</v>
      </c>
    </row>
    <row r="5" spans="1:21" s="15" customFormat="1" ht="15.75">
      <c r="A5" s="670" t="str">
        <f>+'B. Summary of Requirements '!A6</f>
        <v>Salaries and Expenses, Construction</v>
      </c>
      <c r="B5" s="672"/>
      <c r="C5" s="672"/>
      <c r="D5" s="672"/>
      <c r="E5" s="672"/>
      <c r="F5" s="672"/>
      <c r="G5" s="672"/>
      <c r="H5" s="672"/>
      <c r="I5" s="672"/>
      <c r="J5" s="672"/>
      <c r="K5" s="672"/>
      <c r="L5" s="672"/>
      <c r="M5" s="672"/>
      <c r="N5" s="672"/>
      <c r="O5" s="672"/>
      <c r="P5" s="672"/>
      <c r="Q5" s="672"/>
      <c r="R5" s="672"/>
      <c r="S5" s="672"/>
      <c r="T5" s="672"/>
      <c r="U5" s="212" t="s">
        <v>221</v>
      </c>
    </row>
    <row r="6" spans="1:21" s="15" customFormat="1" ht="15.75">
      <c r="A6" s="675" t="s">
        <v>187</v>
      </c>
      <c r="B6" s="676"/>
      <c r="C6" s="676"/>
      <c r="D6" s="676"/>
      <c r="E6" s="676"/>
      <c r="F6" s="676"/>
      <c r="G6" s="676"/>
      <c r="H6" s="676"/>
      <c r="I6" s="676"/>
      <c r="J6" s="676"/>
      <c r="K6" s="676"/>
      <c r="L6" s="676"/>
      <c r="M6" s="676"/>
      <c r="N6" s="676"/>
      <c r="O6" s="676"/>
      <c r="P6" s="676"/>
      <c r="Q6" s="676"/>
      <c r="R6" s="676"/>
      <c r="S6" s="676"/>
      <c r="T6" s="676"/>
      <c r="U6" s="212" t="s">
        <v>221</v>
      </c>
    </row>
    <row r="7" spans="1:21" s="15" customFormat="1" ht="15.75">
      <c r="A7" s="10"/>
      <c r="B7" s="10"/>
      <c r="C7" s="10"/>
      <c r="D7" s="10"/>
      <c r="E7" s="10"/>
      <c r="F7" s="12"/>
      <c r="G7" s="12"/>
      <c r="H7" s="12"/>
      <c r="I7" s="12"/>
      <c r="J7" s="12"/>
      <c r="K7" s="12"/>
      <c r="L7" s="12"/>
      <c r="M7" s="12"/>
      <c r="N7" s="12"/>
      <c r="O7" s="10"/>
      <c r="P7" s="10"/>
      <c r="Q7" s="10"/>
      <c r="R7" s="10"/>
      <c r="S7" s="10"/>
      <c r="T7" s="10"/>
      <c r="U7" s="212" t="s">
        <v>221</v>
      </c>
    </row>
    <row r="8" spans="1:21" s="15" customFormat="1" ht="15.75">
      <c r="A8" s="10"/>
      <c r="B8" s="10"/>
      <c r="C8" s="12"/>
      <c r="D8" s="12"/>
      <c r="E8" s="12"/>
      <c r="F8" s="12"/>
      <c r="G8" s="12"/>
      <c r="H8" s="12"/>
      <c r="I8" s="12"/>
      <c r="J8" s="12"/>
      <c r="K8" s="12"/>
      <c r="L8" s="12"/>
      <c r="M8" s="12"/>
      <c r="N8" s="12"/>
      <c r="O8" s="10"/>
      <c r="P8" s="10"/>
      <c r="Q8" s="10"/>
      <c r="R8" s="10"/>
      <c r="S8" s="12"/>
      <c r="T8" s="12"/>
      <c r="U8" s="212" t="s">
        <v>221</v>
      </c>
    </row>
    <row r="9" spans="1:21" s="220" customFormat="1" ht="16.5" customHeight="1">
      <c r="A9" s="384"/>
      <c r="B9" s="385"/>
      <c r="C9" s="677" t="s">
        <v>273</v>
      </c>
      <c r="D9" s="678"/>
      <c r="E9" s="679"/>
      <c r="F9" s="683" t="s">
        <v>202</v>
      </c>
      <c r="G9" s="684"/>
      <c r="H9" s="685"/>
      <c r="I9" s="683" t="s">
        <v>203</v>
      </c>
      <c r="J9" s="684"/>
      <c r="K9" s="685"/>
      <c r="L9" s="677" t="s">
        <v>313</v>
      </c>
      <c r="M9" s="678"/>
      <c r="N9" s="679"/>
      <c r="O9" s="677" t="s">
        <v>314</v>
      </c>
      <c r="P9" s="678"/>
      <c r="Q9" s="679"/>
      <c r="R9" s="677" t="s">
        <v>274</v>
      </c>
      <c r="S9" s="678"/>
      <c r="T9" s="679"/>
      <c r="U9" s="219" t="s">
        <v>221</v>
      </c>
    </row>
    <row r="10" spans="1:21" s="220" customFormat="1" ht="15.75">
      <c r="A10" s="386"/>
      <c r="B10" s="387"/>
      <c r="C10" s="680"/>
      <c r="D10" s="681"/>
      <c r="E10" s="682"/>
      <c r="F10" s="686"/>
      <c r="G10" s="687"/>
      <c r="H10" s="688"/>
      <c r="I10" s="686"/>
      <c r="J10" s="687"/>
      <c r="K10" s="688"/>
      <c r="L10" s="680"/>
      <c r="M10" s="681"/>
      <c r="N10" s="682"/>
      <c r="O10" s="680"/>
      <c r="P10" s="681"/>
      <c r="Q10" s="682"/>
      <c r="R10" s="680"/>
      <c r="S10" s="681"/>
      <c r="T10" s="682"/>
      <c r="U10" s="219" t="s">
        <v>221</v>
      </c>
    </row>
    <row r="11" spans="1:21" s="220" customFormat="1" ht="15" customHeight="1">
      <c r="A11" s="386"/>
      <c r="C11" s="386"/>
      <c r="F11" s="386"/>
      <c r="I11" s="386"/>
      <c r="L11" s="386"/>
      <c r="O11" s="386"/>
      <c r="R11" s="386"/>
      <c r="T11" s="173"/>
      <c r="U11" s="219" t="s">
        <v>221</v>
      </c>
    </row>
    <row r="12" spans="1:21" s="220" customFormat="1" ht="16.5" thickBot="1">
      <c r="A12" s="388" t="s">
        <v>40</v>
      </c>
      <c r="B12" s="389"/>
      <c r="C12" s="390" t="s">
        <v>210</v>
      </c>
      <c r="D12" s="391" t="s">
        <v>44</v>
      </c>
      <c r="E12" s="391" t="s">
        <v>212</v>
      </c>
      <c r="F12" s="390" t="s">
        <v>210</v>
      </c>
      <c r="G12" s="391" t="s">
        <v>44</v>
      </c>
      <c r="H12" s="391" t="s">
        <v>212</v>
      </c>
      <c r="I12" s="390" t="s">
        <v>210</v>
      </c>
      <c r="J12" s="391" t="s">
        <v>44</v>
      </c>
      <c r="K12" s="391" t="s">
        <v>212</v>
      </c>
      <c r="L12" s="390" t="s">
        <v>210</v>
      </c>
      <c r="M12" s="391" t="s">
        <v>44</v>
      </c>
      <c r="N12" s="391" t="s">
        <v>212</v>
      </c>
      <c r="O12" s="390" t="s">
        <v>210</v>
      </c>
      <c r="P12" s="391" t="s">
        <v>44</v>
      </c>
      <c r="Q12" s="391" t="s">
        <v>212</v>
      </c>
      <c r="R12" s="390" t="s">
        <v>210</v>
      </c>
      <c r="S12" s="391" t="s">
        <v>44</v>
      </c>
      <c r="T12" s="101" t="s">
        <v>212</v>
      </c>
      <c r="U12" s="219" t="s">
        <v>221</v>
      </c>
    </row>
    <row r="13" spans="1:21" s="15" customFormat="1" ht="15.75">
      <c r="A13" s="658" t="s">
        <v>248</v>
      </c>
      <c r="B13" s="659"/>
      <c r="C13" s="95">
        <v>3594</v>
      </c>
      <c r="D13" s="96">
        <v>3547</v>
      </c>
      <c r="E13" s="96">
        <v>759035</v>
      </c>
      <c r="F13" s="95"/>
      <c r="G13" s="96"/>
      <c r="H13" s="96"/>
      <c r="I13" s="95"/>
      <c r="J13" s="96"/>
      <c r="K13" s="96"/>
      <c r="L13" s="95"/>
      <c r="M13" s="96"/>
      <c r="N13" s="96">
        <v>9149</v>
      </c>
      <c r="O13" s="95"/>
      <c r="P13" s="96"/>
      <c r="Q13" s="96">
        <v>27999</v>
      </c>
      <c r="R13" s="95">
        <f t="shared" ref="R13:T15" si="0">C13+F13+I13+L13+O13</f>
        <v>3594</v>
      </c>
      <c r="S13" s="96">
        <f t="shared" si="0"/>
        <v>3547</v>
      </c>
      <c r="T13" s="392">
        <f t="shared" si="0"/>
        <v>796183</v>
      </c>
      <c r="U13" s="212" t="s">
        <v>221</v>
      </c>
    </row>
    <row r="14" spans="1:21" s="15" customFormat="1" ht="15.75">
      <c r="A14" s="658" t="s">
        <v>249</v>
      </c>
      <c r="B14" s="659"/>
      <c r="C14" s="95">
        <v>1321</v>
      </c>
      <c r="D14" s="96">
        <v>1320</v>
      </c>
      <c r="E14" s="96">
        <v>274096</v>
      </c>
      <c r="F14" s="95"/>
      <c r="G14" s="96"/>
      <c r="H14" s="96"/>
      <c r="I14" s="95"/>
      <c r="J14" s="96"/>
      <c r="K14" s="96"/>
      <c r="L14" s="95"/>
      <c r="M14" s="96"/>
      <c r="N14" s="96"/>
      <c r="O14" s="95"/>
      <c r="P14" s="96"/>
      <c r="Q14" s="96">
        <v>10878</v>
      </c>
      <c r="R14" s="95">
        <f t="shared" si="0"/>
        <v>1321</v>
      </c>
      <c r="S14" s="96">
        <f t="shared" si="0"/>
        <v>1320</v>
      </c>
      <c r="T14" s="392">
        <f t="shared" si="0"/>
        <v>284974</v>
      </c>
      <c r="U14" s="212" t="s">
        <v>221</v>
      </c>
    </row>
    <row r="15" spans="1:21" s="15" customFormat="1" ht="15.75">
      <c r="A15" s="88" t="s">
        <v>250</v>
      </c>
      <c r="B15" s="30"/>
      <c r="C15" s="393">
        <v>93</v>
      </c>
      <c r="D15" s="394">
        <v>90</v>
      </c>
      <c r="E15" s="394">
        <v>21084</v>
      </c>
      <c r="F15" s="393"/>
      <c r="G15" s="394"/>
      <c r="H15" s="394"/>
      <c r="I15" s="393"/>
      <c r="J15" s="394"/>
      <c r="K15" s="394"/>
      <c r="L15" s="393"/>
      <c r="M15" s="394"/>
      <c r="N15" s="394"/>
      <c r="O15" s="393"/>
      <c r="P15" s="394"/>
      <c r="Q15" s="394">
        <v>737</v>
      </c>
      <c r="R15" s="393">
        <f t="shared" si="0"/>
        <v>93</v>
      </c>
      <c r="S15" s="394">
        <f t="shared" si="0"/>
        <v>90</v>
      </c>
      <c r="T15" s="395">
        <f t="shared" si="0"/>
        <v>21821</v>
      </c>
      <c r="U15" s="212" t="s">
        <v>221</v>
      </c>
    </row>
    <row r="16" spans="1:21" s="220" customFormat="1" ht="15.75">
      <c r="A16" s="673" t="s">
        <v>217</v>
      </c>
      <c r="B16" s="674"/>
      <c r="C16" s="396">
        <f t="shared" ref="C16:T16" si="1">SUM(C13:C15)</f>
        <v>5008</v>
      </c>
      <c r="D16" s="397">
        <f t="shared" si="1"/>
        <v>4957</v>
      </c>
      <c r="E16" s="397">
        <f t="shared" si="1"/>
        <v>1054215</v>
      </c>
      <c r="F16" s="396">
        <f t="shared" si="1"/>
        <v>0</v>
      </c>
      <c r="G16" s="397">
        <f t="shared" si="1"/>
        <v>0</v>
      </c>
      <c r="H16" s="398">
        <f t="shared" si="1"/>
        <v>0</v>
      </c>
      <c r="I16" s="396">
        <f t="shared" si="1"/>
        <v>0</v>
      </c>
      <c r="J16" s="397">
        <f t="shared" si="1"/>
        <v>0</v>
      </c>
      <c r="K16" s="397">
        <f t="shared" si="1"/>
        <v>0</v>
      </c>
      <c r="L16" s="396">
        <f t="shared" si="1"/>
        <v>0</v>
      </c>
      <c r="M16" s="397">
        <f t="shared" si="1"/>
        <v>0</v>
      </c>
      <c r="N16" s="397">
        <f t="shared" si="1"/>
        <v>9149</v>
      </c>
      <c r="O16" s="396">
        <f t="shared" si="1"/>
        <v>0</v>
      </c>
      <c r="P16" s="397">
        <f t="shared" si="1"/>
        <v>0</v>
      </c>
      <c r="Q16" s="397">
        <f t="shared" si="1"/>
        <v>39614</v>
      </c>
      <c r="R16" s="396">
        <f t="shared" si="1"/>
        <v>5008</v>
      </c>
      <c r="S16" s="397">
        <f t="shared" si="1"/>
        <v>4957</v>
      </c>
      <c r="T16" s="105">
        <f t="shared" si="1"/>
        <v>1102978</v>
      </c>
      <c r="U16" s="219" t="s">
        <v>221</v>
      </c>
    </row>
    <row r="17" spans="1:34" s="15" customFormat="1" ht="15.75">
      <c r="A17" s="689" t="s">
        <v>195</v>
      </c>
      <c r="B17" s="690"/>
      <c r="C17" s="399"/>
      <c r="D17" s="400">
        <v>55</v>
      </c>
      <c r="E17" s="400"/>
      <c r="F17" s="399"/>
      <c r="G17" s="400"/>
      <c r="H17" s="400"/>
      <c r="I17" s="399"/>
      <c r="J17" s="400"/>
      <c r="K17" s="400"/>
      <c r="L17" s="399"/>
      <c r="M17" s="400"/>
      <c r="N17" s="400"/>
      <c r="O17" s="399"/>
      <c r="P17" s="400"/>
      <c r="Q17" s="400"/>
      <c r="R17" s="399"/>
      <c r="S17" s="400">
        <f>D17+G17+J17+M17+P17</f>
        <v>55</v>
      </c>
      <c r="T17" s="401"/>
      <c r="U17" s="212" t="s">
        <v>221</v>
      </c>
      <c r="V17" s="21"/>
      <c r="W17" s="21"/>
      <c r="X17" s="21"/>
      <c r="Y17" s="21"/>
      <c r="Z17" s="21"/>
      <c r="AA17" s="21"/>
      <c r="AB17" s="21"/>
      <c r="AC17" s="21"/>
      <c r="AD17" s="21"/>
      <c r="AE17" s="21"/>
      <c r="AF17" s="21"/>
      <c r="AG17" s="21"/>
      <c r="AH17" s="21"/>
    </row>
    <row r="18" spans="1:34" s="15" customFormat="1" ht="15.75">
      <c r="A18" s="689" t="s">
        <v>194</v>
      </c>
      <c r="B18" s="690"/>
      <c r="C18" s="372"/>
      <c r="D18" s="402">
        <f>SUM(D16:D17)</f>
        <v>5012</v>
      </c>
      <c r="E18" s="402"/>
      <c r="F18" s="372"/>
      <c r="G18" s="402">
        <f>+G16+G17</f>
        <v>0</v>
      </c>
      <c r="H18" s="402"/>
      <c r="I18" s="372"/>
      <c r="J18" s="402">
        <f>+J16+J17</f>
        <v>0</v>
      </c>
      <c r="K18" s="402"/>
      <c r="L18" s="372"/>
      <c r="M18" s="402">
        <f>+M16+M17</f>
        <v>0</v>
      </c>
      <c r="N18" s="402"/>
      <c r="O18" s="372"/>
      <c r="P18" s="402">
        <f>+P16+P17</f>
        <v>0</v>
      </c>
      <c r="Q18" s="402"/>
      <c r="R18" s="372"/>
      <c r="S18" s="402">
        <f>SUM(S16:S17)</f>
        <v>5012</v>
      </c>
      <c r="T18" s="403"/>
      <c r="U18" s="212" t="s">
        <v>221</v>
      </c>
    </row>
    <row r="19" spans="1:34" s="15" customFormat="1" ht="15.75">
      <c r="A19" s="691" t="s">
        <v>196</v>
      </c>
      <c r="B19" s="692"/>
      <c r="C19" s="95"/>
      <c r="D19" s="96"/>
      <c r="E19" s="96"/>
      <c r="F19" s="95"/>
      <c r="G19" s="96"/>
      <c r="H19" s="96"/>
      <c r="I19" s="95"/>
      <c r="J19" s="96"/>
      <c r="K19" s="96"/>
      <c r="L19" s="95"/>
      <c r="M19" s="96"/>
      <c r="N19" s="96"/>
      <c r="O19" s="95"/>
      <c r="P19" s="96"/>
      <c r="Q19" s="96"/>
      <c r="R19" s="95"/>
      <c r="S19" s="96"/>
      <c r="T19" s="392"/>
      <c r="U19" s="212" t="s">
        <v>221</v>
      </c>
    </row>
    <row r="20" spans="1:34" s="15" customFormat="1" ht="15.75">
      <c r="A20" s="693" t="s">
        <v>54</v>
      </c>
      <c r="B20" s="694"/>
      <c r="C20" s="95"/>
      <c r="D20" s="96">
        <v>633</v>
      </c>
      <c r="E20" s="96"/>
      <c r="F20" s="95"/>
      <c r="G20" s="96"/>
      <c r="H20" s="96"/>
      <c r="I20" s="95"/>
      <c r="J20" s="96"/>
      <c r="K20" s="96"/>
      <c r="L20" s="95"/>
      <c r="M20" s="96"/>
      <c r="N20" s="96"/>
      <c r="O20" s="95"/>
      <c r="P20" s="96"/>
      <c r="Q20" s="96"/>
      <c r="R20" s="95"/>
      <c r="S20" s="96">
        <f>D20+G20+J20+M20+P20</f>
        <v>633</v>
      </c>
      <c r="T20" s="392"/>
      <c r="U20" s="212" t="s">
        <v>221</v>
      </c>
    </row>
    <row r="21" spans="1:34" s="15" customFormat="1" ht="15.75">
      <c r="A21" s="695" t="s">
        <v>134</v>
      </c>
      <c r="B21" s="696"/>
      <c r="C21" s="399"/>
      <c r="D21" s="400">
        <v>22</v>
      </c>
      <c r="E21" s="400"/>
      <c r="F21" s="399"/>
      <c r="G21" s="400"/>
      <c r="H21" s="400"/>
      <c r="I21" s="399"/>
      <c r="J21" s="400"/>
      <c r="K21" s="400"/>
      <c r="L21" s="399"/>
      <c r="M21" s="400"/>
      <c r="N21" s="400"/>
      <c r="O21" s="399"/>
      <c r="P21" s="400"/>
      <c r="Q21" s="400"/>
      <c r="R21" s="399"/>
      <c r="S21" s="400">
        <f>D21+G21+J21+M21+P21</f>
        <v>22</v>
      </c>
      <c r="T21" s="401"/>
      <c r="U21" s="212" t="s">
        <v>221</v>
      </c>
    </row>
    <row r="22" spans="1:34" s="15" customFormat="1" ht="15.75">
      <c r="A22" s="689" t="s">
        <v>197</v>
      </c>
      <c r="B22" s="690"/>
      <c r="C22" s="399"/>
      <c r="D22" s="400">
        <f>D21+D20+D18</f>
        <v>5667</v>
      </c>
      <c r="E22" s="400"/>
      <c r="F22" s="399"/>
      <c r="G22" s="400">
        <f>G21+G20+G18</f>
        <v>0</v>
      </c>
      <c r="H22" s="400"/>
      <c r="I22" s="399"/>
      <c r="J22" s="400">
        <f>J21+J20+J18</f>
        <v>0</v>
      </c>
      <c r="K22" s="400"/>
      <c r="L22" s="399"/>
      <c r="M22" s="400">
        <f>M21+M20+M18</f>
        <v>0</v>
      </c>
      <c r="N22" s="400"/>
      <c r="O22" s="399"/>
      <c r="P22" s="400">
        <f>P21+P20+P18</f>
        <v>0</v>
      </c>
      <c r="Q22" s="400"/>
      <c r="R22" s="399"/>
      <c r="S22" s="400">
        <f>S21+S20+S18</f>
        <v>5667</v>
      </c>
      <c r="T22" s="401"/>
      <c r="U22" s="212" t="s">
        <v>221</v>
      </c>
    </row>
    <row r="23" spans="1:34" s="15" customFormat="1" ht="15.75">
      <c r="A23" s="10"/>
      <c r="B23" s="10"/>
      <c r="C23" s="10"/>
      <c r="D23" s="10"/>
      <c r="E23" s="10"/>
      <c r="F23" s="10"/>
      <c r="G23" s="10"/>
      <c r="H23" s="10"/>
      <c r="I23" s="10"/>
      <c r="J23" s="10"/>
      <c r="K23" s="10"/>
      <c r="L23" s="10"/>
      <c r="M23" s="10"/>
      <c r="N23" s="10"/>
      <c r="O23" s="10"/>
      <c r="P23" s="10"/>
      <c r="Q23" s="10"/>
      <c r="R23" s="10"/>
      <c r="S23" s="10"/>
      <c r="T23" s="10"/>
      <c r="U23" s="212" t="s">
        <v>221</v>
      </c>
    </row>
    <row r="24" spans="1:34" s="15" customFormat="1" ht="15.75">
      <c r="A24" s="10"/>
      <c r="B24" s="10"/>
      <c r="C24" s="10"/>
      <c r="D24" s="10"/>
      <c r="E24" s="10"/>
      <c r="F24" s="10"/>
      <c r="G24" s="10"/>
      <c r="H24" s="10"/>
      <c r="I24" s="10"/>
      <c r="J24" s="10"/>
      <c r="K24" s="10"/>
      <c r="L24" s="10"/>
      <c r="M24" s="10"/>
      <c r="N24" s="10"/>
      <c r="O24" s="10"/>
      <c r="P24" s="10"/>
      <c r="Q24" s="10"/>
      <c r="R24" s="10"/>
      <c r="S24" s="10"/>
      <c r="T24" s="10"/>
      <c r="U24" s="212" t="s">
        <v>221</v>
      </c>
    </row>
    <row r="25" spans="1:34" s="15" customFormat="1" ht="15.75">
      <c r="A25" s="10"/>
      <c r="B25" s="10"/>
      <c r="C25" s="10"/>
      <c r="D25" s="10"/>
      <c r="E25" s="10"/>
      <c r="F25" s="10"/>
      <c r="G25" s="10"/>
      <c r="H25" s="10"/>
      <c r="I25" s="10"/>
      <c r="J25" s="10"/>
      <c r="K25" s="10"/>
      <c r="L25" s="10"/>
      <c r="M25" s="10"/>
      <c r="N25" s="10"/>
      <c r="O25" s="10"/>
      <c r="P25" s="10"/>
      <c r="Q25" s="10"/>
      <c r="R25" s="10"/>
      <c r="S25" s="10"/>
      <c r="T25" s="10"/>
      <c r="U25" s="212" t="s">
        <v>221</v>
      </c>
    </row>
    <row r="26" spans="1:34" s="15" customFormat="1" ht="15.75">
      <c r="A26" s="10"/>
      <c r="B26" s="10"/>
      <c r="C26" s="10"/>
      <c r="D26" s="10"/>
      <c r="E26" s="10"/>
      <c r="F26" s="10"/>
      <c r="G26" s="10"/>
      <c r="H26" s="10"/>
      <c r="I26" s="10"/>
      <c r="J26" s="10"/>
      <c r="K26" s="10"/>
      <c r="L26" s="10"/>
      <c r="M26" s="10"/>
      <c r="N26" s="10"/>
      <c r="O26" s="10"/>
      <c r="P26" s="10"/>
      <c r="Q26" s="10"/>
      <c r="R26" s="10"/>
      <c r="S26" s="10"/>
      <c r="T26" s="10"/>
      <c r="U26" s="212" t="s">
        <v>221</v>
      </c>
    </row>
    <row r="27" spans="1:34" s="15" customFormat="1" ht="15.75">
      <c r="A27" s="452" t="s">
        <v>110</v>
      </c>
      <c r="B27" s="10"/>
      <c r="C27" s="10"/>
      <c r="D27" s="10"/>
      <c r="E27" s="10"/>
      <c r="F27" s="10"/>
      <c r="G27" s="10"/>
      <c r="H27" s="10"/>
      <c r="I27" s="10"/>
      <c r="J27" s="10"/>
      <c r="K27" s="10"/>
      <c r="L27" s="10"/>
      <c r="M27" s="10"/>
      <c r="N27" s="10"/>
      <c r="O27" s="10"/>
      <c r="P27" s="10"/>
      <c r="Q27" s="10"/>
      <c r="R27" s="10"/>
      <c r="S27" s="10"/>
      <c r="T27" s="10"/>
      <c r="U27" s="212" t="s">
        <v>221</v>
      </c>
    </row>
    <row r="28" spans="1:34" s="15" customFormat="1" ht="15.75">
      <c r="A28" s="10"/>
      <c r="B28" s="10"/>
      <c r="C28" s="10"/>
      <c r="D28" s="10"/>
      <c r="E28" s="10"/>
      <c r="F28" s="10"/>
      <c r="G28" s="10"/>
      <c r="H28" s="10"/>
      <c r="I28" s="10"/>
      <c r="J28" s="10"/>
      <c r="K28" s="10"/>
      <c r="L28" s="10"/>
      <c r="M28" s="10"/>
      <c r="N28" s="10"/>
      <c r="O28" s="10"/>
      <c r="P28" s="10"/>
      <c r="Q28" s="10"/>
      <c r="R28" s="10"/>
      <c r="S28" s="10"/>
      <c r="T28" s="10"/>
      <c r="U28" s="212" t="s">
        <v>221</v>
      </c>
    </row>
    <row r="29" spans="1:34" s="15" customFormat="1" ht="42.75" customHeight="1">
      <c r="A29" s="662" t="s">
        <v>115</v>
      </c>
      <c r="B29" s="697"/>
      <c r="C29" s="697"/>
      <c r="D29" s="697"/>
      <c r="E29" s="697"/>
      <c r="F29" s="697"/>
      <c r="G29" s="697"/>
      <c r="H29" s="697"/>
      <c r="I29" s="697"/>
      <c r="J29" s="697"/>
      <c r="K29" s="697"/>
      <c r="L29" s="697"/>
      <c r="M29" s="697"/>
      <c r="N29" s="697"/>
      <c r="O29" s="697"/>
      <c r="P29" s="697"/>
      <c r="Q29" s="697"/>
      <c r="R29" s="10"/>
      <c r="S29" s="10"/>
      <c r="T29" s="10"/>
      <c r="U29" s="212" t="s">
        <v>221</v>
      </c>
    </row>
    <row r="30" spans="1:34" s="15" customFormat="1" ht="14.45" customHeight="1">
      <c r="A30" s="70"/>
      <c r="B30" s="70"/>
      <c r="C30" s="70"/>
      <c r="D30" s="70"/>
      <c r="E30" s="70"/>
      <c r="F30" s="70"/>
      <c r="G30" s="70"/>
      <c r="H30" s="70"/>
      <c r="I30" s="70"/>
      <c r="J30" s="70"/>
      <c r="K30" s="70"/>
      <c r="L30" s="70"/>
      <c r="M30" s="70"/>
      <c r="N30" s="70"/>
      <c r="O30" s="70"/>
      <c r="P30" s="70"/>
      <c r="Q30" s="70"/>
      <c r="R30" s="10"/>
      <c r="S30" s="10"/>
      <c r="T30" s="10"/>
      <c r="U30" s="212" t="s">
        <v>221</v>
      </c>
    </row>
    <row r="31" spans="1:34" s="15" customFormat="1" ht="60" customHeight="1">
      <c r="A31" s="662" t="s">
        <v>116</v>
      </c>
      <c r="B31" s="697"/>
      <c r="C31" s="697"/>
      <c r="D31" s="697"/>
      <c r="E31" s="697"/>
      <c r="F31" s="697"/>
      <c r="G31" s="697"/>
      <c r="H31" s="697"/>
      <c r="I31" s="697"/>
      <c r="J31" s="697"/>
      <c r="K31" s="697"/>
      <c r="L31" s="697"/>
      <c r="M31" s="697"/>
      <c r="N31" s="697"/>
      <c r="O31" s="697"/>
      <c r="P31" s="697"/>
      <c r="Q31" s="697"/>
      <c r="R31" s="10"/>
      <c r="S31" s="10"/>
      <c r="T31" s="10"/>
      <c r="U31" s="212" t="s">
        <v>315</v>
      </c>
    </row>
  </sheetData>
  <mergeCells count="22">
    <mergeCell ref="A29:Q29"/>
    <mergeCell ref="A31:Q31"/>
    <mergeCell ref="A17:B17"/>
    <mergeCell ref="A18:B18"/>
    <mergeCell ref="A19:B19"/>
    <mergeCell ref="A20:B20"/>
    <mergeCell ref="A21:B21"/>
    <mergeCell ref="A22:B22"/>
    <mergeCell ref="A16:B16"/>
    <mergeCell ref="A6:T6"/>
    <mergeCell ref="C9:E10"/>
    <mergeCell ref="F9:H10"/>
    <mergeCell ref="I9:K10"/>
    <mergeCell ref="L9:N10"/>
    <mergeCell ref="O9:Q10"/>
    <mergeCell ref="R9:T10"/>
    <mergeCell ref="A1:D1"/>
    <mergeCell ref="A3:T3"/>
    <mergeCell ref="A4:T4"/>
    <mergeCell ref="A5:T5"/>
    <mergeCell ref="A13:B13"/>
    <mergeCell ref="A14:B14"/>
  </mergeCells>
  <phoneticPr fontId="47" type="noConversion"/>
  <printOptions horizontalCentered="1"/>
  <pageMargins left="0.75" right="0.75" top="1" bottom="1" header="0.5" footer="0.5"/>
  <pageSetup scale="56" orientation="landscape" r:id="rId1"/>
  <headerFooter alignWithMargins="0">
    <oddFooter>&amp;C&amp;"Times New Roman,Regular"Exhibit G:  Crosswalk of 2009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V15"/>
  <sheetViews>
    <sheetView showGridLines="0" showOutlineSymbols="0" topLeftCell="C1" zoomScaleNormal="100" zoomScaleSheetLayoutView="100" workbookViewId="0">
      <selection activeCell="K18" sqref="K18"/>
    </sheetView>
  </sheetViews>
  <sheetFormatPr defaultColWidth="9.6640625" defaultRowHeight="15.75"/>
  <cols>
    <col min="1" max="1" width="4.44140625" style="36" customWidth="1"/>
    <col min="2" max="2" width="29.21875" style="36" customWidth="1"/>
    <col min="3" max="3" width="24.21875" style="36" customWidth="1"/>
    <col min="4" max="5" width="5.6640625" style="36" customWidth="1"/>
    <col min="6" max="6" width="7.6640625" style="36" customWidth="1"/>
    <col min="7" max="8" width="5.6640625" style="36" customWidth="1"/>
    <col min="9" max="9" width="7.6640625" style="36" customWidth="1"/>
    <col min="10" max="11" width="5.6640625" style="36" customWidth="1"/>
    <col min="12" max="12" width="7.6640625" style="36" customWidth="1"/>
    <col min="13" max="14" width="5.6640625" style="36" customWidth="1"/>
    <col min="15" max="15" width="7.6640625" style="36" customWidth="1"/>
    <col min="16" max="16" width="1.21875" style="208" customWidth="1"/>
    <col min="17" max="17" width="27.5546875" style="36" customWidth="1"/>
    <col min="18" max="21" width="7.6640625" style="36" customWidth="1"/>
    <col min="22" max="22" width="3.6640625" style="36" customWidth="1"/>
    <col min="23" max="25" width="7.6640625" style="36" customWidth="1"/>
    <col min="26" max="26" width="3.6640625" style="36" customWidth="1"/>
    <col min="27" max="29" width="7.6640625" style="36" customWidth="1"/>
    <col min="30" max="30" width="3.6640625" style="36" customWidth="1"/>
    <col min="31" max="33" width="7.6640625" style="36" customWidth="1"/>
    <col min="34" max="16384" width="9.6640625" style="36"/>
  </cols>
  <sheetData>
    <row r="1" spans="1:22" ht="20.25">
      <c r="A1" s="498" t="s">
        <v>323</v>
      </c>
      <c r="B1" s="698"/>
      <c r="C1" s="698"/>
      <c r="D1" s="698"/>
      <c r="E1" s="698"/>
      <c r="F1" s="698"/>
      <c r="G1" s="698"/>
      <c r="H1" s="698"/>
      <c r="I1" s="698"/>
      <c r="J1" s="698"/>
      <c r="K1" s="698"/>
      <c r="L1" s="698"/>
      <c r="M1" s="698"/>
      <c r="N1" s="698"/>
      <c r="O1" s="698"/>
      <c r="P1" s="207" t="s">
        <v>221</v>
      </c>
      <c r="Q1" s="1"/>
      <c r="R1" s="1"/>
      <c r="S1" s="1"/>
      <c r="T1" s="1"/>
      <c r="U1" s="1"/>
      <c r="V1" s="1"/>
    </row>
    <row r="2" spans="1:22" ht="13.9" customHeight="1">
      <c r="A2" s="35"/>
      <c r="B2" s="1"/>
      <c r="C2" s="1"/>
      <c r="D2" s="1"/>
      <c r="E2" s="1"/>
      <c r="F2" s="1"/>
      <c r="G2" s="1"/>
      <c r="H2" s="1"/>
      <c r="I2" s="1"/>
      <c r="J2" s="1"/>
      <c r="K2" s="1"/>
      <c r="L2" s="1"/>
      <c r="M2" s="1"/>
      <c r="N2" s="1"/>
      <c r="O2" s="1"/>
      <c r="P2" s="207" t="s">
        <v>221</v>
      </c>
      <c r="Q2" s="1"/>
      <c r="R2" s="1"/>
      <c r="S2" s="1"/>
      <c r="T2" s="1"/>
      <c r="U2" s="1"/>
      <c r="V2" s="1"/>
    </row>
    <row r="3" spans="1:22" ht="18.75">
      <c r="A3" s="643" t="s">
        <v>104</v>
      </c>
      <c r="B3" s="491"/>
      <c r="C3" s="491"/>
      <c r="D3" s="491"/>
      <c r="E3" s="491"/>
      <c r="F3" s="491"/>
      <c r="G3" s="491"/>
      <c r="H3" s="491"/>
      <c r="I3" s="491"/>
      <c r="J3" s="491"/>
      <c r="K3" s="491"/>
      <c r="L3" s="491"/>
      <c r="M3" s="491"/>
      <c r="N3" s="491"/>
      <c r="O3" s="491"/>
      <c r="P3" s="207" t="s">
        <v>221</v>
      </c>
      <c r="Q3" s="1"/>
      <c r="R3" s="1"/>
      <c r="S3" s="1"/>
      <c r="T3" s="1"/>
      <c r="U3" s="1"/>
      <c r="V3" s="1"/>
    </row>
    <row r="4" spans="1:22" ht="16.5">
      <c r="A4" s="644" t="str">
        <f>+'B. Summary of Requirements '!A5</f>
        <v>Bureau of Alcohol, Tobacco, Firearms and Explosives</v>
      </c>
      <c r="B4" s="493"/>
      <c r="C4" s="493"/>
      <c r="D4" s="493"/>
      <c r="E4" s="493"/>
      <c r="F4" s="493"/>
      <c r="G4" s="493"/>
      <c r="H4" s="493"/>
      <c r="I4" s="493"/>
      <c r="J4" s="493"/>
      <c r="K4" s="493"/>
      <c r="L4" s="493"/>
      <c r="M4" s="493"/>
      <c r="N4" s="493"/>
      <c r="O4" s="493"/>
      <c r="P4" s="207" t="s">
        <v>221</v>
      </c>
      <c r="Q4" s="1"/>
      <c r="R4" s="1"/>
      <c r="S4" s="1"/>
      <c r="T4" s="1"/>
      <c r="U4" s="1"/>
      <c r="V4" s="1"/>
    </row>
    <row r="5" spans="1:22" ht="16.5">
      <c r="A5" s="644" t="str">
        <f>+'B. Summary of Requirements '!A6</f>
        <v>Salaries and Expenses, Construction</v>
      </c>
      <c r="B5" s="491"/>
      <c r="C5" s="491"/>
      <c r="D5" s="491"/>
      <c r="E5" s="491"/>
      <c r="F5" s="491"/>
      <c r="G5" s="491"/>
      <c r="H5" s="491"/>
      <c r="I5" s="491"/>
      <c r="J5" s="491"/>
      <c r="K5" s="491"/>
      <c r="L5" s="491"/>
      <c r="M5" s="491"/>
      <c r="N5" s="491"/>
      <c r="O5" s="491"/>
      <c r="P5" s="207" t="s">
        <v>221</v>
      </c>
      <c r="Q5" s="1"/>
      <c r="R5" s="1"/>
      <c r="S5" s="1"/>
      <c r="T5" s="1"/>
      <c r="U5" s="1"/>
      <c r="V5" s="1"/>
    </row>
    <row r="6" spans="1:22">
      <c r="A6" s="675" t="s">
        <v>187</v>
      </c>
      <c r="B6" s="493"/>
      <c r="C6" s="493"/>
      <c r="D6" s="493"/>
      <c r="E6" s="493"/>
      <c r="F6" s="493"/>
      <c r="G6" s="493"/>
      <c r="H6" s="493"/>
      <c r="I6" s="493"/>
      <c r="J6" s="493"/>
      <c r="K6" s="493"/>
      <c r="L6" s="493"/>
      <c r="M6" s="493"/>
      <c r="N6" s="493"/>
      <c r="O6" s="493"/>
      <c r="P6" s="207" t="s">
        <v>221</v>
      </c>
      <c r="Q6" s="1"/>
      <c r="R6" s="1"/>
      <c r="S6" s="1"/>
      <c r="T6" s="1"/>
      <c r="U6" s="1"/>
      <c r="V6" s="1"/>
    </row>
    <row r="7" spans="1:22">
      <c r="A7" s="1"/>
      <c r="B7" s="1"/>
      <c r="C7" s="1"/>
      <c r="D7" s="1"/>
      <c r="E7" s="1"/>
      <c r="F7" s="1"/>
      <c r="G7" s="17"/>
      <c r="H7" s="17"/>
      <c r="I7" s="17"/>
      <c r="J7" s="1"/>
      <c r="K7" s="1"/>
      <c r="L7" s="1"/>
      <c r="M7" s="1"/>
      <c r="N7" s="1"/>
      <c r="O7" s="1"/>
      <c r="P7" s="207" t="s">
        <v>221</v>
      </c>
      <c r="Q7" s="1"/>
      <c r="R7" s="1"/>
      <c r="S7" s="1"/>
      <c r="T7" s="1"/>
      <c r="U7" s="1"/>
      <c r="V7" s="1"/>
    </row>
    <row r="8" spans="1:22">
      <c r="A8" s="699" t="s">
        <v>206</v>
      </c>
      <c r="B8" s="542"/>
      <c r="C8" s="543"/>
      <c r="D8" s="700" t="s">
        <v>152</v>
      </c>
      <c r="E8" s="592"/>
      <c r="F8" s="593"/>
      <c r="G8" s="700" t="s">
        <v>278</v>
      </c>
      <c r="H8" s="592"/>
      <c r="I8" s="593"/>
      <c r="J8" s="700" t="s">
        <v>257</v>
      </c>
      <c r="K8" s="592"/>
      <c r="L8" s="593"/>
      <c r="M8" s="700" t="s">
        <v>39</v>
      </c>
      <c r="N8" s="592"/>
      <c r="O8" s="593"/>
      <c r="P8" s="207" t="s">
        <v>221</v>
      </c>
      <c r="Q8" s="1"/>
      <c r="R8" s="1"/>
      <c r="S8" s="1"/>
      <c r="T8" s="1"/>
      <c r="U8" s="1"/>
      <c r="V8" s="1"/>
    </row>
    <row r="9" spans="1:22" ht="16.5" thickBot="1">
      <c r="A9" s="547"/>
      <c r="B9" s="548"/>
      <c r="C9" s="549"/>
      <c r="D9" s="82" t="s">
        <v>210</v>
      </c>
      <c r="E9" s="82" t="s">
        <v>44</v>
      </c>
      <c r="F9" s="82" t="s">
        <v>212</v>
      </c>
      <c r="G9" s="109" t="s">
        <v>210</v>
      </c>
      <c r="H9" s="82" t="s">
        <v>44</v>
      </c>
      <c r="I9" s="82" t="s">
        <v>212</v>
      </c>
      <c r="J9" s="109" t="s">
        <v>210</v>
      </c>
      <c r="K9" s="82" t="s">
        <v>44</v>
      </c>
      <c r="L9" s="82" t="s">
        <v>212</v>
      </c>
      <c r="M9" s="109" t="s">
        <v>210</v>
      </c>
      <c r="N9" s="82" t="s">
        <v>44</v>
      </c>
      <c r="O9" s="110" t="s">
        <v>212</v>
      </c>
      <c r="P9" s="207" t="s">
        <v>221</v>
      </c>
      <c r="Q9" s="1"/>
      <c r="R9" s="1"/>
      <c r="S9" s="1"/>
      <c r="T9" s="1"/>
      <c r="U9" s="1"/>
      <c r="V9" s="1"/>
    </row>
    <row r="10" spans="1:22">
      <c r="A10" s="86" t="s">
        <v>117</v>
      </c>
      <c r="B10" s="87"/>
      <c r="C10" s="453"/>
      <c r="D10" s="266">
        <v>54</v>
      </c>
      <c r="E10" s="266">
        <v>54</v>
      </c>
      <c r="F10" s="266">
        <v>11151</v>
      </c>
      <c r="G10" s="265">
        <v>54</v>
      </c>
      <c r="H10" s="266">
        <v>54</v>
      </c>
      <c r="I10" s="476">
        <v>11436</v>
      </c>
      <c r="J10" s="265">
        <v>54</v>
      </c>
      <c r="K10" s="266">
        <v>54</v>
      </c>
      <c r="L10" s="266">
        <v>11810</v>
      </c>
      <c r="M10" s="265">
        <f t="shared" ref="M10:O12" si="0">J10-G10</f>
        <v>0</v>
      </c>
      <c r="N10" s="266">
        <f t="shared" si="0"/>
        <v>0</v>
      </c>
      <c r="O10" s="267">
        <f t="shared" si="0"/>
        <v>374</v>
      </c>
      <c r="P10" s="207" t="s">
        <v>221</v>
      </c>
      <c r="Q10" s="1"/>
      <c r="R10" s="1"/>
      <c r="S10" s="1"/>
      <c r="T10" s="1"/>
      <c r="U10" s="1"/>
      <c r="V10" s="1"/>
    </row>
    <row r="11" spans="1:22">
      <c r="A11" s="86" t="s">
        <v>118</v>
      </c>
      <c r="B11" s="87"/>
      <c r="C11" s="454"/>
      <c r="D11" s="266">
        <v>1</v>
      </c>
      <c r="E11" s="266">
        <v>1</v>
      </c>
      <c r="F11" s="266">
        <v>225</v>
      </c>
      <c r="G11" s="265">
        <v>1</v>
      </c>
      <c r="H11" s="266">
        <v>1</v>
      </c>
      <c r="I11" s="266">
        <v>225</v>
      </c>
      <c r="J11" s="265">
        <v>1</v>
      </c>
      <c r="K11" s="266">
        <v>1</v>
      </c>
      <c r="L11" s="266">
        <v>231</v>
      </c>
      <c r="M11" s="265">
        <f t="shared" si="0"/>
        <v>0</v>
      </c>
      <c r="N11" s="266">
        <f t="shared" si="0"/>
        <v>0</v>
      </c>
      <c r="O11" s="267">
        <f t="shared" si="0"/>
        <v>6</v>
      </c>
      <c r="P11" s="207" t="s">
        <v>221</v>
      </c>
      <c r="Q11" s="1"/>
      <c r="R11" s="1"/>
      <c r="S11" s="1"/>
      <c r="T11" s="1"/>
      <c r="U11" s="1"/>
      <c r="V11" s="1"/>
    </row>
    <row r="12" spans="1:22">
      <c r="A12" s="85" t="s">
        <v>119</v>
      </c>
      <c r="B12" s="30"/>
      <c r="C12" s="72"/>
      <c r="D12" s="269"/>
      <c r="E12" s="269"/>
      <c r="F12" s="269">
        <v>49882</v>
      </c>
      <c r="G12" s="268"/>
      <c r="H12" s="269"/>
      <c r="I12" s="269">
        <v>53339</v>
      </c>
      <c r="J12" s="268"/>
      <c r="K12" s="269"/>
      <c r="L12" s="269">
        <v>47959</v>
      </c>
      <c r="M12" s="268">
        <f t="shared" si="0"/>
        <v>0</v>
      </c>
      <c r="N12" s="269">
        <f t="shared" si="0"/>
        <v>0</v>
      </c>
      <c r="O12" s="270">
        <f t="shared" si="0"/>
        <v>-5380</v>
      </c>
      <c r="P12" s="207" t="s">
        <v>221</v>
      </c>
      <c r="Q12" s="20"/>
      <c r="R12" s="20"/>
      <c r="S12" s="1"/>
      <c r="T12" s="1"/>
      <c r="U12" s="1"/>
      <c r="V12" s="1"/>
    </row>
    <row r="13" spans="1:22">
      <c r="A13" s="77"/>
      <c r="B13" s="1"/>
      <c r="C13" s="71"/>
      <c r="D13" s="20"/>
      <c r="E13" s="20"/>
      <c r="F13" s="20"/>
      <c r="G13" s="78"/>
      <c r="H13" s="20"/>
      <c r="I13" s="20"/>
      <c r="J13" s="78"/>
      <c r="K13" s="20"/>
      <c r="L13" s="20"/>
      <c r="M13" s="78"/>
      <c r="N13" s="20"/>
      <c r="O13" s="73"/>
      <c r="P13" s="207" t="s">
        <v>221</v>
      </c>
      <c r="Q13" s="1"/>
      <c r="R13" s="1"/>
      <c r="S13" s="1"/>
      <c r="T13" s="1"/>
      <c r="U13" s="1"/>
      <c r="V13" s="1"/>
    </row>
    <row r="14" spans="1:22">
      <c r="A14" s="79"/>
      <c r="B14" s="74" t="s">
        <v>207</v>
      </c>
      <c r="C14" s="84"/>
      <c r="D14" s="272">
        <f>SUM(D10:D13)</f>
        <v>55</v>
      </c>
      <c r="E14" s="272">
        <f>SUM(E10:E13)</f>
        <v>55</v>
      </c>
      <c r="F14" s="75">
        <f>SUM(F10:F13)</f>
        <v>61258</v>
      </c>
      <c r="G14" s="271">
        <f>SUM(G10:G13)</f>
        <v>55</v>
      </c>
      <c r="H14" s="272">
        <f>SUM(H10:H13)</f>
        <v>55</v>
      </c>
      <c r="I14" s="75">
        <f>SUM(I10:I13)</f>
        <v>65000</v>
      </c>
      <c r="J14" s="271">
        <f t="shared" ref="J14:O14" si="1">SUM(J10:J13)</f>
        <v>55</v>
      </c>
      <c r="K14" s="272">
        <f t="shared" si="1"/>
        <v>55</v>
      </c>
      <c r="L14" s="75">
        <f t="shared" si="1"/>
        <v>60000</v>
      </c>
      <c r="M14" s="271">
        <f t="shared" si="1"/>
        <v>0</v>
      </c>
      <c r="N14" s="272">
        <f t="shared" si="1"/>
        <v>0</v>
      </c>
      <c r="O14" s="76">
        <f t="shared" si="1"/>
        <v>-5000</v>
      </c>
      <c r="P14" s="207" t="s">
        <v>315</v>
      </c>
      <c r="Q14" s="1"/>
      <c r="R14" s="1"/>
      <c r="S14" s="1"/>
      <c r="T14" s="1"/>
      <c r="U14" s="1"/>
      <c r="V14" s="1"/>
    </row>
    <row r="15" spans="1:22">
      <c r="A15" s="1"/>
      <c r="B15" s="1"/>
      <c r="C15" s="1"/>
      <c r="D15" s="1"/>
      <c r="E15" s="1"/>
      <c r="F15" s="1"/>
      <c r="G15" s="1"/>
      <c r="H15" s="1"/>
      <c r="I15" s="1"/>
      <c r="J15" s="1"/>
      <c r="K15" s="1"/>
      <c r="L15" s="1"/>
      <c r="M15" s="1"/>
      <c r="N15" s="1"/>
      <c r="O15" s="1"/>
      <c r="P15" s="207"/>
      <c r="Q15" s="1"/>
      <c r="R15" s="1"/>
      <c r="S15" s="1"/>
      <c r="T15" s="1"/>
      <c r="U15" s="1"/>
      <c r="V15" s="1"/>
    </row>
  </sheetData>
  <mergeCells count="10">
    <mergeCell ref="A6:O6"/>
    <mergeCell ref="A1:O1"/>
    <mergeCell ref="A3:O3"/>
    <mergeCell ref="A4:O4"/>
    <mergeCell ref="A5:O5"/>
    <mergeCell ref="A8:C9"/>
    <mergeCell ref="M8:O8"/>
    <mergeCell ref="J8:L8"/>
    <mergeCell ref="G8:I8"/>
    <mergeCell ref="D8:F8"/>
  </mergeCells>
  <phoneticPr fontId="0" type="noConversion"/>
  <printOptions horizontalCentered="1"/>
  <pageMargins left="1" right="1" top="0.5" bottom="0.55000000000000004" header="0" footer="0"/>
  <pageSetup scale="71" orientation="landscape" horizontalDpi="300" verticalDpi="300" r:id="rId1"/>
  <headerFooter alignWithMargins="0">
    <oddFooter>&amp;C&amp;"Times New Roman,Regular"Exhibit H - Summary of Reimbursable Resources</oddFooter>
  </headerFooter>
</worksheet>
</file>

<file path=xl/worksheets/sheet9.xml><?xml version="1.0" encoding="utf-8"?>
<worksheet xmlns="http://schemas.openxmlformats.org/spreadsheetml/2006/main" xmlns:r="http://schemas.openxmlformats.org/officeDocument/2006/relationships">
  <sheetPr codeName="Sheet14">
    <pageSetUpPr fitToPage="1"/>
  </sheetPr>
  <dimension ref="A1:N19"/>
  <sheetViews>
    <sheetView topLeftCell="C1" zoomScale="75" zoomScaleNormal="75" zoomScaleSheetLayoutView="100" workbookViewId="0">
      <selection activeCell="K18" sqref="K18"/>
    </sheetView>
  </sheetViews>
  <sheetFormatPr defaultRowHeight="15"/>
  <cols>
    <col min="1" max="1" width="21.6640625" style="22" customWidth="1"/>
    <col min="2" max="2" width="9.88671875" style="22" customWidth="1"/>
    <col min="3" max="3" width="10.77734375" style="22" customWidth="1"/>
    <col min="4" max="4" width="12.6640625" style="22" customWidth="1"/>
    <col min="5" max="5" width="10.88671875" style="22" customWidth="1"/>
    <col min="6" max="6" width="12.5546875" style="22" customWidth="1"/>
    <col min="7" max="7" width="9.77734375" style="22" customWidth="1"/>
    <col min="8" max="8" width="12" style="22" customWidth="1"/>
    <col min="9" max="9" width="9.77734375" style="22" hidden="1" customWidth="1"/>
    <col min="10" max="11" width="9.77734375" style="22" customWidth="1"/>
    <col min="12" max="12" width="10.33203125" style="22" customWidth="1"/>
    <col min="13" max="13" width="13" style="22" customWidth="1"/>
    <col min="14" max="14" width="1.109375" style="211" customWidth="1"/>
    <col min="15" max="16384" width="8.88671875" style="22"/>
  </cols>
  <sheetData>
    <row r="1" spans="1:14" ht="20.25">
      <c r="A1" s="498" t="s">
        <v>322</v>
      </c>
      <c r="B1" s="545"/>
      <c r="C1" s="545"/>
      <c r="D1" s="545"/>
      <c r="E1" s="545"/>
      <c r="F1" s="545"/>
      <c r="G1" s="545"/>
      <c r="H1" s="545"/>
      <c r="I1" s="545"/>
      <c r="J1" s="545"/>
      <c r="K1" s="545"/>
      <c r="L1" s="545"/>
      <c r="M1" s="545"/>
      <c r="N1" s="211" t="s">
        <v>221</v>
      </c>
    </row>
    <row r="2" spans="1:14" ht="20.25">
      <c r="A2" s="35"/>
      <c r="N2" s="211" t="s">
        <v>221</v>
      </c>
    </row>
    <row r="3" spans="1:14" ht="12.6" customHeight="1">
      <c r="A3" s="35"/>
      <c r="N3" s="211" t="s">
        <v>221</v>
      </c>
    </row>
    <row r="4" spans="1:14" ht="18.75">
      <c r="A4" s="643" t="s">
        <v>46</v>
      </c>
      <c r="B4" s="493"/>
      <c r="C4" s="493"/>
      <c r="D4" s="493"/>
      <c r="E4" s="493"/>
      <c r="F4" s="493"/>
      <c r="G4" s="493"/>
      <c r="H4" s="493"/>
      <c r="I4" s="493"/>
      <c r="J4" s="493"/>
      <c r="K4" s="493"/>
      <c r="L4" s="493"/>
      <c r="M4" s="493"/>
      <c r="N4" s="211" t="s">
        <v>221</v>
      </c>
    </row>
    <row r="5" spans="1:14" ht="16.5">
      <c r="A5" s="644" t="str">
        <f>+'B. Summary of Requirements '!A5</f>
        <v>Bureau of Alcohol, Tobacco, Firearms and Explosives</v>
      </c>
      <c r="B5" s="493"/>
      <c r="C5" s="493"/>
      <c r="D5" s="493"/>
      <c r="E5" s="493"/>
      <c r="F5" s="493"/>
      <c r="G5" s="493"/>
      <c r="H5" s="493"/>
      <c r="I5" s="493"/>
      <c r="J5" s="493"/>
      <c r="K5" s="493"/>
      <c r="L5" s="493"/>
      <c r="M5" s="493"/>
      <c r="N5" s="211" t="s">
        <v>221</v>
      </c>
    </row>
    <row r="6" spans="1:14" ht="16.5">
      <c r="A6" s="705" t="str">
        <f>+'B. Summary of Requirements '!A6</f>
        <v>Salaries and Expenses, Construction</v>
      </c>
      <c r="B6" s="493"/>
      <c r="C6" s="493"/>
      <c r="D6" s="493"/>
      <c r="E6" s="493"/>
      <c r="F6" s="493"/>
      <c r="G6" s="493"/>
      <c r="H6" s="493"/>
      <c r="I6" s="493"/>
      <c r="J6" s="493"/>
      <c r="K6" s="493"/>
      <c r="L6" s="493"/>
      <c r="M6" s="493"/>
      <c r="N6" s="211" t="s">
        <v>221</v>
      </c>
    </row>
    <row r="7" spans="1:14">
      <c r="N7" s="211" t="s">
        <v>221</v>
      </c>
    </row>
    <row r="8" spans="1:14">
      <c r="A8" s="23"/>
      <c r="B8" s="23"/>
      <c r="C8" s="23"/>
      <c r="D8" s="23"/>
      <c r="E8" s="23"/>
      <c r="F8" s="23"/>
      <c r="G8" s="23"/>
      <c r="H8" s="23"/>
      <c r="I8" s="23"/>
      <c r="J8" s="23"/>
      <c r="K8" s="23"/>
      <c r="L8" s="23"/>
      <c r="M8" s="23"/>
      <c r="N8" s="211" t="s">
        <v>221</v>
      </c>
    </row>
    <row r="9" spans="1:14" ht="40.5" customHeight="1">
      <c r="A9" s="713" t="s">
        <v>47</v>
      </c>
      <c r="B9" s="714"/>
      <c r="C9" s="730" t="s">
        <v>279</v>
      </c>
      <c r="D9" s="731"/>
      <c r="E9" s="730" t="s">
        <v>259</v>
      </c>
      <c r="F9" s="731"/>
      <c r="G9" s="706" t="s">
        <v>257</v>
      </c>
      <c r="H9" s="707"/>
      <c r="I9" s="707"/>
      <c r="J9" s="707"/>
      <c r="K9" s="707"/>
      <c r="L9" s="707"/>
      <c r="M9" s="708"/>
      <c r="N9" s="380" t="s">
        <v>221</v>
      </c>
    </row>
    <row r="10" spans="1:14">
      <c r="A10" s="715"/>
      <c r="B10" s="716"/>
      <c r="C10" s="721" t="s">
        <v>318</v>
      </c>
      <c r="D10" s="711" t="s">
        <v>319</v>
      </c>
      <c r="E10" s="721" t="s">
        <v>318</v>
      </c>
      <c r="F10" s="711" t="s">
        <v>319</v>
      </c>
      <c r="G10" s="382"/>
      <c r="H10" s="709" t="s">
        <v>150</v>
      </c>
      <c r="I10" s="61" t="s">
        <v>48</v>
      </c>
      <c r="J10" s="709" t="s">
        <v>316</v>
      </c>
      <c r="K10" s="709" t="s">
        <v>317</v>
      </c>
      <c r="L10" s="734" t="s">
        <v>318</v>
      </c>
      <c r="M10" s="732" t="s">
        <v>319</v>
      </c>
      <c r="N10" s="211" t="s">
        <v>221</v>
      </c>
    </row>
    <row r="11" spans="1:14" ht="27" customHeight="1">
      <c r="A11" s="717"/>
      <c r="B11" s="718"/>
      <c r="C11" s="722"/>
      <c r="D11" s="712"/>
      <c r="E11" s="722"/>
      <c r="F11" s="712"/>
      <c r="G11" s="381" t="s">
        <v>306</v>
      </c>
      <c r="H11" s="710"/>
      <c r="I11" s="62" t="s">
        <v>216</v>
      </c>
      <c r="J11" s="710"/>
      <c r="K11" s="710"/>
      <c r="L11" s="735"/>
      <c r="M11" s="733"/>
      <c r="N11" s="211" t="s">
        <v>221</v>
      </c>
    </row>
    <row r="12" spans="1:14">
      <c r="A12" s="726" t="s">
        <v>328</v>
      </c>
      <c r="B12" s="727"/>
      <c r="C12" s="281">
        <v>2428</v>
      </c>
      <c r="D12" s="281">
        <v>54</v>
      </c>
      <c r="E12" s="281">
        <v>2450</v>
      </c>
      <c r="F12" s="281">
        <v>54</v>
      </c>
      <c r="G12" s="281">
        <v>1</v>
      </c>
      <c r="H12" s="281">
        <v>34</v>
      </c>
      <c r="I12" s="281"/>
      <c r="J12" s="281"/>
      <c r="K12" s="281">
        <f>H12+J12</f>
        <v>34</v>
      </c>
      <c r="L12" s="281">
        <f>E12+G12+K12</f>
        <v>2485</v>
      </c>
      <c r="M12" s="282">
        <v>54</v>
      </c>
      <c r="N12" s="211" t="s">
        <v>221</v>
      </c>
    </row>
    <row r="13" spans="1:14">
      <c r="A13" s="726" t="s">
        <v>120</v>
      </c>
      <c r="B13" s="727"/>
      <c r="C13" s="281">
        <v>773</v>
      </c>
      <c r="D13" s="281"/>
      <c r="E13" s="281">
        <v>789</v>
      </c>
      <c r="F13" s="281"/>
      <c r="G13" s="281"/>
      <c r="H13" s="281">
        <f>47-2</f>
        <v>45</v>
      </c>
      <c r="I13" s="281"/>
      <c r="J13" s="281"/>
      <c r="K13" s="281">
        <f>H13+J13</f>
        <v>45</v>
      </c>
      <c r="L13" s="281">
        <f>E13+G13+K13</f>
        <v>834</v>
      </c>
      <c r="M13" s="282"/>
      <c r="N13" s="211" t="s">
        <v>221</v>
      </c>
    </row>
    <row r="14" spans="1:14">
      <c r="A14" s="728" t="s">
        <v>119</v>
      </c>
      <c r="B14" s="729"/>
      <c r="C14" s="283">
        <v>1755</v>
      </c>
      <c r="D14" s="283">
        <v>1</v>
      </c>
      <c r="E14" s="283">
        <v>1769</v>
      </c>
      <c r="F14" s="283">
        <v>1</v>
      </c>
      <c r="G14" s="283"/>
      <c r="H14" s="283">
        <f>11+2</f>
        <v>13</v>
      </c>
      <c r="I14" s="283"/>
      <c r="J14" s="283"/>
      <c r="K14" s="283">
        <f>H14+J14</f>
        <v>13</v>
      </c>
      <c r="L14" s="283">
        <f>E14+G14+K14</f>
        <v>1782</v>
      </c>
      <c r="M14" s="284">
        <v>1</v>
      </c>
      <c r="N14" s="211" t="s">
        <v>221</v>
      </c>
    </row>
    <row r="15" spans="1:14" ht="15.75" thickBot="1">
      <c r="A15" s="703" t="s">
        <v>41</v>
      </c>
      <c r="B15" s="704"/>
      <c r="C15" s="285">
        <f t="shared" ref="C15:H15" si="0">SUM(C12:C14)</f>
        <v>4956</v>
      </c>
      <c r="D15" s="286">
        <f t="shared" si="0"/>
        <v>55</v>
      </c>
      <c r="E15" s="287">
        <f t="shared" si="0"/>
        <v>5008</v>
      </c>
      <c r="F15" s="286">
        <f t="shared" si="0"/>
        <v>55</v>
      </c>
      <c r="G15" s="287">
        <f t="shared" si="0"/>
        <v>1</v>
      </c>
      <c r="H15" s="286">
        <f t="shared" si="0"/>
        <v>92</v>
      </c>
      <c r="I15" s="286">
        <f>SUM(I14:I14)</f>
        <v>0</v>
      </c>
      <c r="J15" s="286">
        <f>SUM(J12:J14)</f>
        <v>0</v>
      </c>
      <c r="K15" s="286">
        <f>SUM(K12:K14)</f>
        <v>92</v>
      </c>
      <c r="L15" s="288">
        <f>SUM(L12:L14)</f>
        <v>5101</v>
      </c>
      <c r="M15" s="287">
        <f>SUM(M12:M14)</f>
        <v>55</v>
      </c>
      <c r="N15" s="211" t="s">
        <v>221</v>
      </c>
    </row>
    <row r="16" spans="1:14">
      <c r="A16" s="701" t="s">
        <v>198</v>
      </c>
      <c r="B16" s="702"/>
      <c r="C16" s="289">
        <v>752</v>
      </c>
      <c r="D16" s="289">
        <v>1</v>
      </c>
      <c r="E16" s="290">
        <v>764</v>
      </c>
      <c r="F16" s="289">
        <v>1</v>
      </c>
      <c r="G16" s="290"/>
      <c r="H16" s="289"/>
      <c r="I16" s="289"/>
      <c r="J16" s="289"/>
      <c r="K16" s="291">
        <f>H16+J16</f>
        <v>0</v>
      </c>
      <c r="L16" s="292">
        <f>E16+G16+K16</f>
        <v>764</v>
      </c>
      <c r="M16" s="293">
        <v>1</v>
      </c>
      <c r="N16" s="211" t="s">
        <v>221</v>
      </c>
    </row>
    <row r="17" spans="1:14">
      <c r="A17" s="725" t="s">
        <v>214</v>
      </c>
      <c r="B17" s="659"/>
      <c r="C17" s="289">
        <v>4189</v>
      </c>
      <c r="D17" s="289">
        <v>54</v>
      </c>
      <c r="E17" s="290">
        <v>4229</v>
      </c>
      <c r="F17" s="289">
        <v>54</v>
      </c>
      <c r="G17" s="290">
        <v>1</v>
      </c>
      <c r="H17" s="289">
        <v>92</v>
      </c>
      <c r="I17" s="289"/>
      <c r="J17" s="289"/>
      <c r="K17" s="291">
        <f>H17+J17</f>
        <v>92</v>
      </c>
      <c r="L17" s="292">
        <f>E17+G17+K17</f>
        <v>4322</v>
      </c>
      <c r="M17" s="293">
        <v>54</v>
      </c>
      <c r="N17" s="211" t="s">
        <v>221</v>
      </c>
    </row>
    <row r="18" spans="1:14">
      <c r="A18" s="723" t="s">
        <v>215</v>
      </c>
      <c r="B18" s="724"/>
      <c r="C18" s="289">
        <v>15</v>
      </c>
      <c r="D18" s="289"/>
      <c r="E18" s="290">
        <v>15</v>
      </c>
      <c r="F18" s="289"/>
      <c r="G18" s="290"/>
      <c r="H18" s="289"/>
      <c r="I18" s="289"/>
      <c r="J18" s="289"/>
      <c r="K18" s="291">
        <f>H18+J18</f>
        <v>0</v>
      </c>
      <c r="L18" s="292">
        <f>E18+G18+K18</f>
        <v>15</v>
      </c>
      <c r="M18" s="293"/>
      <c r="N18" s="211" t="s">
        <v>221</v>
      </c>
    </row>
    <row r="19" spans="1:14" s="24" customFormat="1">
      <c r="A19" s="719" t="s">
        <v>41</v>
      </c>
      <c r="B19" s="720"/>
      <c r="C19" s="294">
        <f>SUM(C16:C18)</f>
        <v>4956</v>
      </c>
      <c r="D19" s="294">
        <f t="shared" ref="D19:L19" si="1">SUM(D16:D18)</f>
        <v>55</v>
      </c>
      <c r="E19" s="294">
        <f t="shared" si="1"/>
        <v>5008</v>
      </c>
      <c r="F19" s="294">
        <f t="shared" si="1"/>
        <v>55</v>
      </c>
      <c r="G19" s="294">
        <f t="shared" si="1"/>
        <v>1</v>
      </c>
      <c r="H19" s="294">
        <f t="shared" si="1"/>
        <v>92</v>
      </c>
      <c r="I19" s="294">
        <f t="shared" si="1"/>
        <v>0</v>
      </c>
      <c r="J19" s="294"/>
      <c r="K19" s="294">
        <f>SUM(K16:K18)</f>
        <v>92</v>
      </c>
      <c r="L19" s="295">
        <f t="shared" si="1"/>
        <v>5101</v>
      </c>
      <c r="M19" s="296">
        <f>SUM(M16:M18)</f>
        <v>55</v>
      </c>
      <c r="N19" s="211" t="s">
        <v>315</v>
      </c>
    </row>
  </sheetData>
  <mergeCells count="25">
    <mergeCell ref="E9:F9"/>
    <mergeCell ref="C9:D9"/>
    <mergeCell ref="J10:J11"/>
    <mergeCell ref="M10:M11"/>
    <mergeCell ref="L10:L11"/>
    <mergeCell ref="A19:B19"/>
    <mergeCell ref="H10:H11"/>
    <mergeCell ref="C10:C11"/>
    <mergeCell ref="D10:D11"/>
    <mergeCell ref="E10:E11"/>
    <mergeCell ref="A18:B18"/>
    <mergeCell ref="A17:B17"/>
    <mergeCell ref="A13:B13"/>
    <mergeCell ref="A12:B12"/>
    <mergeCell ref="A14:B14"/>
    <mergeCell ref="A16:B16"/>
    <mergeCell ref="A15:B15"/>
    <mergeCell ref="A1:M1"/>
    <mergeCell ref="A4:M4"/>
    <mergeCell ref="A5:M5"/>
    <mergeCell ref="A6:M6"/>
    <mergeCell ref="G9:M9"/>
    <mergeCell ref="K10:K11"/>
    <mergeCell ref="F10:F11"/>
    <mergeCell ref="A9:B11"/>
  </mergeCells>
  <phoneticPr fontId="0" type="noConversion"/>
  <printOptions horizontalCentered="1"/>
  <pageMargins left="0.75" right="0.75" top="1" bottom="1" header="0.5" footer="0.5"/>
  <pageSetup scale="70" orientation="landscape" r:id="rId1"/>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Summary of Requirements </vt:lpstr>
      <vt:lpstr>C. Increases Offsets</vt:lpstr>
      <vt:lpstr>D. Strategic Goals &amp; Objectives</vt:lpstr>
      <vt:lpstr>E. ATB Justification</vt:lpstr>
      <vt:lpstr>F. 2008 Crosswalk</vt:lpstr>
      <vt:lpstr>G. 2009 Crosswalk</vt:lpstr>
      <vt:lpstr>H. Reimbursable Resources</vt:lpstr>
      <vt:lpstr>I. Permanent Positions</vt:lpstr>
      <vt:lpstr>J. Financial Analysis</vt:lpstr>
      <vt:lpstr>K. Summary by Grade</vt:lpstr>
      <vt:lpstr>L. Summary by Object Class</vt:lpstr>
      <vt:lpstr>M. Studies</vt:lpstr>
      <vt:lpstr>'B. Summary of Requirements '!DL</vt:lpstr>
      <vt:lpstr>'A. Organization Chart'!Print_Area</vt:lpstr>
      <vt:lpstr>'B. Summary of Requirements '!Print_Area</vt:lpstr>
      <vt:lpstr>'C. Increases Offsets'!Print_Area</vt:lpstr>
      <vt:lpstr>'D. Strategic Goals &amp; Objectives'!Print_Area</vt:lpstr>
      <vt:lpstr>'E. ATB Justification'!Print_Area</vt:lpstr>
      <vt:lpstr>'F. 2008 Crosswalk'!Print_Area</vt:lpstr>
      <vt:lpstr>'G. 2009 Crosswalk'!Print_Area</vt:lpstr>
      <vt:lpstr>'H. Reimbursable Resources'!Print_Area</vt:lpstr>
      <vt:lpstr>'I. Permanent Positions'!Print_Area</vt:lpstr>
      <vt:lpstr>'J. Financial Analysis'!Print_Area</vt:lpstr>
      <vt:lpstr>'K. Summary by Grade'!Print_Area</vt:lpstr>
      <vt:lpstr>'L. Summary by Object Class'!Print_Area</vt:lpstr>
      <vt:lpstr>'M. Studies'!Print_Area</vt:lpstr>
      <vt:lpstr>'H. Reimbursable Resources'!REIMPRO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sdale</dc:creator>
  <cp:keywords/>
  <dc:description/>
  <cp:lastModifiedBy>ATF</cp:lastModifiedBy>
  <cp:lastPrinted>2009-04-22T14:22:36Z</cp:lastPrinted>
  <dcterms:created xsi:type="dcterms:W3CDTF">2003-08-28T20:51:00Z</dcterms:created>
  <dcterms:modified xsi:type="dcterms:W3CDTF">2013-08-21T19:46:19Z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