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480" windowHeight="11640" tabRatio="806"/>
  </bookViews>
  <sheets>
    <sheet name="A. Organization Chart" sheetId="22" r:id="rId1"/>
    <sheet name="B. Summ of Req." sheetId="20" r:id="rId2"/>
    <sheet name="B. Summ of Req. by DU" sheetId="4" r:id="rId3"/>
    <sheet name="C. Program Changes by DU " sheetId="19" r:id="rId4"/>
    <sheet name="D. Strategic Goals &amp; Objectives" sheetId="8" r:id="rId5"/>
    <sheet name="E. ATB Justification" sheetId="21" r:id="rId6"/>
    <sheet name="F. 2012 Crosswalk" sheetId="10" r:id="rId7"/>
    <sheet name="G. 2013 Crosswalk" sheetId="11" r:id="rId8"/>
    <sheet name="H. Reimbursable Resources" sheetId="12" r:id="rId9"/>
    <sheet name="I. Permanent Positions" sheetId="13" r:id="rId10"/>
    <sheet name="J. Financial Analysis" sheetId="16" r:id="rId11"/>
    <sheet name="K. Summary by Grade" sheetId="18" r:id="rId12"/>
    <sheet name="L. Summary by OC" sheetId="14" r:id="rId13"/>
  </sheets>
  <definedNames>
    <definedName name="_11POS_BY_CAT" localSheetId="0">#REF!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 localSheetId="0">#REF!</definedName>
    <definedName name="_2GA_ROLLUP">#REF!</definedName>
    <definedName name="_3POS_BY_CAT" localSheetId="0">#REF!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Chart'!$A$1:$N$29</definedName>
    <definedName name="_xlnm.Print_Area" localSheetId="1">'B. Summ of Req.'!$A$1:$D$51</definedName>
    <definedName name="_xlnm.Print_Area" localSheetId="2">'B. Summ of Req. by DU'!$A$1:$M$45</definedName>
    <definedName name="_xlnm.Print_Area" localSheetId="3">'C. Program Changes by DU '!$A$1:$N$21</definedName>
    <definedName name="_xlnm.Print_Area" localSheetId="4">'D. Strategic Goals &amp; Objectives'!$A$1:$N$32</definedName>
    <definedName name="_xlnm.Print_Area" localSheetId="5">'E. ATB Justification'!$A$1:$G$82</definedName>
    <definedName name="_xlnm.Print_Area" localSheetId="6">'F. 2012 Crosswalk'!$A$1:$O$29</definedName>
    <definedName name="_xlnm.Print_Area" localSheetId="7">'G. 2013 Crosswalk'!$A$1:$M$33</definedName>
    <definedName name="_xlnm.Print_Area" localSheetId="8">'H. Reimbursable Resources'!$A$1:$M$24</definedName>
    <definedName name="_xlnm.Print_Area" localSheetId="9">'I. Permanent Positions'!$A$1:$J$31</definedName>
    <definedName name="_xlnm.Print_Area" localSheetId="10">'J. Financial Analysis'!$A$1:$O$40</definedName>
    <definedName name="_xlnm.Print_Area" localSheetId="11">'K. Summary by Grade'!$A$1:$L$31</definedName>
    <definedName name="_xlnm.Print_Area" localSheetId="12">'L. Summary by OC'!$A$1:$I$50</definedName>
    <definedName name="_xlnm.Print_Area">#REF!</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 name="Z_A8222A56_4163_43FF_A952_8C1396AAF3AC_.wvu.PrintArea" localSheetId="0" hidden="1">'A. Organization Chart'!$A$1:$N$29</definedName>
  </definedNames>
  <calcPr calcId="125725"/>
</workbook>
</file>

<file path=xl/calcChain.xml><?xml version="1.0" encoding="utf-8"?>
<calcChain xmlns="http://schemas.openxmlformats.org/spreadsheetml/2006/main">
  <c r="I21" i="13"/>
  <c r="C33" i="4" l="1"/>
  <c r="C32"/>
  <c r="C13" i="11"/>
  <c r="C20" i="10"/>
  <c r="C13" l="1"/>
  <c r="C31" i="21"/>
  <c r="D31"/>
  <c r="C33"/>
  <c r="C46" s="1"/>
  <c r="D33"/>
  <c r="D38"/>
  <c r="D45" s="1"/>
  <c r="G75" s="1"/>
  <c r="J9" i="19"/>
  <c r="I9"/>
  <c r="H9"/>
  <c r="D46" i="21" l="1"/>
  <c r="G9" i="19"/>
  <c r="C9"/>
  <c r="D9"/>
  <c r="G36" i="4"/>
  <c r="D36"/>
  <c r="D33"/>
  <c r="D32"/>
  <c r="G76" i="21" l="1"/>
  <c r="G27"/>
  <c r="D48" i="20" l="1"/>
  <c r="B34"/>
  <c r="C15"/>
  <c r="D15"/>
  <c r="C39" l="1"/>
  <c r="D39"/>
  <c r="B39"/>
  <c r="B15"/>
  <c r="I16" i="16" l="1"/>
  <c r="C16"/>
  <c r="N16" i="8"/>
  <c r="N11"/>
  <c r="M11"/>
  <c r="F27" i="18" l="1"/>
  <c r="G27"/>
  <c r="H27"/>
  <c r="I27"/>
  <c r="J27"/>
  <c r="E27"/>
  <c r="J27" i="13" l="1"/>
  <c r="C27"/>
  <c r="D27"/>
  <c r="E27"/>
  <c r="F27"/>
  <c r="G27"/>
  <c r="H27"/>
  <c r="B27"/>
  <c r="E61" i="21" l="1"/>
  <c r="G8" l="1"/>
  <c r="H23" i="12" l="1"/>
  <c r="I23"/>
  <c r="F23"/>
  <c r="E23"/>
  <c r="J10"/>
  <c r="J11" l="1"/>
  <c r="J22" s="1"/>
  <c r="G11"/>
  <c r="D11"/>
  <c r="D17" l="1"/>
  <c r="D18"/>
  <c r="D19"/>
  <c r="G19"/>
  <c r="G18"/>
  <c r="G21"/>
  <c r="G17"/>
  <c r="G22"/>
  <c r="J21"/>
  <c r="J23" s="1"/>
  <c r="G23" l="1"/>
  <c r="J18" i="19"/>
  <c r="F18"/>
  <c r="J17"/>
  <c r="H17"/>
  <c r="G17"/>
  <c r="F17"/>
  <c r="D17"/>
  <c r="C17"/>
  <c r="F9" l="1"/>
  <c r="E9"/>
  <c r="B33" i="4"/>
  <c r="B32"/>
  <c r="E33"/>
  <c r="E32"/>
  <c r="G33"/>
  <c r="G32"/>
  <c r="G14" l="1"/>
  <c r="G13"/>
  <c r="H15" l="1"/>
  <c r="I15"/>
  <c r="J15"/>
  <c r="K13"/>
  <c r="F15"/>
  <c r="E15"/>
  <c r="G15" l="1"/>
  <c r="D11"/>
  <c r="G11" s="1"/>
  <c r="C11"/>
  <c r="B11"/>
  <c r="D10"/>
  <c r="G10" s="1"/>
  <c r="C10"/>
  <c r="B10"/>
  <c r="C9"/>
  <c r="D9"/>
  <c r="G9" s="1"/>
  <c r="B9"/>
  <c r="A30"/>
  <c r="C15" l="1"/>
  <c r="C19" s="1"/>
  <c r="C24" s="1"/>
  <c r="C20" i="20"/>
  <c r="B20"/>
  <c r="K9" i="11" l="1"/>
  <c r="E9" i="4" s="1"/>
  <c r="L9" i="11"/>
  <c r="F9" i="4" s="1"/>
  <c r="M9" i="11"/>
  <c r="K10"/>
  <c r="E10" i="4" s="1"/>
  <c r="L10" i="11"/>
  <c r="F10" i="4" s="1"/>
  <c r="M10" i="11"/>
  <c r="K11"/>
  <c r="E11" i="4" s="1"/>
  <c r="L11" i="11"/>
  <c r="F11" i="4" s="1"/>
  <c r="M11" i="11"/>
  <c r="E12" i="21" l="1"/>
  <c r="F12"/>
  <c r="G12"/>
  <c r="E20"/>
  <c r="F20"/>
  <c r="G20"/>
  <c r="E51"/>
  <c r="F51"/>
  <c r="E56"/>
  <c r="F56"/>
  <c r="G56"/>
  <c r="F61"/>
  <c r="G61"/>
  <c r="E69"/>
  <c r="F69"/>
  <c r="G69"/>
  <c r="E73"/>
  <c r="F73"/>
  <c r="G73"/>
  <c r="E77"/>
  <c r="F77"/>
  <c r="E82"/>
  <c r="F82"/>
  <c r="G82"/>
  <c r="E78" l="1"/>
  <c r="F78"/>
  <c r="G77" l="1"/>
  <c r="G51"/>
  <c r="G78" l="1"/>
  <c r="D43" i="20"/>
  <c r="D44" s="1"/>
  <c r="C43"/>
  <c r="B43"/>
  <c r="D32"/>
  <c r="C32"/>
  <c r="B32"/>
  <c r="B33" s="1"/>
  <c r="D10"/>
  <c r="C10"/>
  <c r="B10"/>
  <c r="B44" l="1"/>
  <c r="C44"/>
  <c r="D13"/>
  <c r="C33"/>
  <c r="C34" s="1"/>
  <c r="B45"/>
  <c r="B48" s="1"/>
  <c r="C45" l="1"/>
  <c r="D20"/>
  <c r="D33" s="1"/>
  <c r="C48"/>
  <c r="C47"/>
  <c r="B47"/>
  <c r="D34" l="1"/>
  <c r="D45" s="1"/>
  <c r="N19" i="10"/>
  <c r="N18"/>
  <c r="N14"/>
  <c r="O12"/>
  <c r="O11"/>
  <c r="O10"/>
  <c r="O9"/>
  <c r="G13"/>
  <c r="F13"/>
  <c r="F15" s="1"/>
  <c r="F20" s="1"/>
  <c r="E13"/>
  <c r="D47" i="20" l="1"/>
  <c r="L21" i="11"/>
  <c r="L20"/>
  <c r="L16"/>
  <c r="N11" i="10" l="1"/>
  <c r="N12"/>
  <c r="N10"/>
  <c r="N9"/>
  <c r="A33" i="4" l="1"/>
  <c r="A32"/>
  <c r="A29"/>
  <c r="A28"/>
  <c r="B10" i="14" l="1"/>
  <c r="B14" s="1"/>
  <c r="B37" s="1"/>
  <c r="B43" s="1"/>
  <c r="K9" i="12"/>
  <c r="C27" i="8"/>
  <c r="C13"/>
  <c r="K9" i="19"/>
  <c r="B15" i="4"/>
  <c r="M14" i="11" l="1"/>
  <c r="M12" i="10"/>
  <c r="M11"/>
  <c r="M10"/>
  <c r="M9"/>
  <c r="M16" i="4" l="1"/>
  <c r="I26" i="13" l="1"/>
  <c r="I25"/>
  <c r="I23"/>
  <c r="I22"/>
  <c r="I20"/>
  <c r="I19"/>
  <c r="I18"/>
  <c r="I17"/>
  <c r="I16"/>
  <c r="I15"/>
  <c r="I14"/>
  <c r="I13"/>
  <c r="I12"/>
  <c r="I11"/>
  <c r="I10"/>
  <c r="I9"/>
  <c r="N20" i="19"/>
  <c r="M20"/>
  <c r="L20"/>
  <c r="K20"/>
  <c r="N19"/>
  <c r="M19"/>
  <c r="L19"/>
  <c r="K19"/>
  <c r="N18"/>
  <c r="M18"/>
  <c r="L18"/>
  <c r="K18"/>
  <c r="N17"/>
  <c r="N21" s="1"/>
  <c r="M17"/>
  <c r="L17"/>
  <c r="L21" s="1"/>
  <c r="K17"/>
  <c r="N12"/>
  <c r="M12"/>
  <c r="L12"/>
  <c r="K12"/>
  <c r="N11"/>
  <c r="M11"/>
  <c r="L11"/>
  <c r="K11"/>
  <c r="N10"/>
  <c r="M10"/>
  <c r="L10"/>
  <c r="K10"/>
  <c r="K13" s="1"/>
  <c r="N9"/>
  <c r="N13" s="1"/>
  <c r="M9"/>
  <c r="M13" s="1"/>
  <c r="L9"/>
  <c r="L13" s="1"/>
  <c r="J21"/>
  <c r="I21"/>
  <c r="H21"/>
  <c r="G21"/>
  <c r="F21"/>
  <c r="E21"/>
  <c r="D21"/>
  <c r="C21"/>
  <c r="K21"/>
  <c r="J13"/>
  <c r="I13"/>
  <c r="H13"/>
  <c r="G13"/>
  <c r="F13"/>
  <c r="E13"/>
  <c r="D13"/>
  <c r="C13"/>
  <c r="M21" l="1"/>
  <c r="L25" i="18"/>
  <c r="L24"/>
  <c r="L23"/>
  <c r="L22"/>
  <c r="L21"/>
  <c r="L20"/>
  <c r="L19"/>
  <c r="L18"/>
  <c r="L17"/>
  <c r="L16"/>
  <c r="L15"/>
  <c r="L14"/>
  <c r="L13"/>
  <c r="L12"/>
  <c r="L11"/>
  <c r="L10"/>
  <c r="L9"/>
  <c r="K27"/>
  <c r="O72" i="16"/>
  <c r="O71"/>
  <c r="O70"/>
  <c r="O69"/>
  <c r="O68"/>
  <c r="O67"/>
  <c r="O66"/>
  <c r="O65"/>
  <c r="O64"/>
  <c r="O63"/>
  <c r="O62"/>
  <c r="O61"/>
  <c r="O60"/>
  <c r="O58"/>
  <c r="M56"/>
  <c r="L56"/>
  <c r="L57" s="1"/>
  <c r="L59" s="1"/>
  <c r="L73" s="1"/>
  <c r="K56"/>
  <c r="K57" s="1"/>
  <c r="K59" s="1"/>
  <c r="K73" s="1"/>
  <c r="J56"/>
  <c r="I56"/>
  <c r="H56"/>
  <c r="H57" s="1"/>
  <c r="H59" s="1"/>
  <c r="H73" s="1"/>
  <c r="G56"/>
  <c r="G59" s="1"/>
  <c r="G73" s="1"/>
  <c r="F56"/>
  <c r="E56"/>
  <c r="D56"/>
  <c r="D57" s="1"/>
  <c r="D59" s="1"/>
  <c r="D73" s="1"/>
  <c r="C56"/>
  <c r="C57" s="1"/>
  <c r="C59" s="1"/>
  <c r="C73" s="1"/>
  <c r="B56"/>
  <c r="O55"/>
  <c r="N55"/>
  <c r="O54"/>
  <c r="N54"/>
  <c r="O53"/>
  <c r="N53"/>
  <c r="O52"/>
  <c r="N52"/>
  <c r="O51"/>
  <c r="N51"/>
  <c r="O50"/>
  <c r="N50"/>
  <c r="O49"/>
  <c r="N49"/>
  <c r="O48"/>
  <c r="N48"/>
  <c r="O47"/>
  <c r="N47"/>
  <c r="O46"/>
  <c r="N46"/>
  <c r="O45"/>
  <c r="N45"/>
  <c r="O44"/>
  <c r="N44"/>
  <c r="M21"/>
  <c r="L21"/>
  <c r="K21"/>
  <c r="J21"/>
  <c r="J22" s="1"/>
  <c r="I21"/>
  <c r="H21"/>
  <c r="G21"/>
  <c r="F21"/>
  <c r="E21"/>
  <c r="E22" s="1"/>
  <c r="D21"/>
  <c r="C21"/>
  <c r="B21"/>
  <c r="L27" i="18" l="1"/>
  <c r="N56" i="16"/>
  <c r="O56"/>
  <c r="F24"/>
  <c r="F38" s="1"/>
  <c r="J24"/>
  <c r="J38" s="1"/>
  <c r="I22"/>
  <c r="I24" s="1"/>
  <c r="I38" s="1"/>
  <c r="E24"/>
  <c r="E38" s="1"/>
  <c r="M24"/>
  <c r="M38" s="1"/>
  <c r="D22"/>
  <c r="D24" s="1"/>
  <c r="D38" s="1"/>
  <c r="H22"/>
  <c r="H24" s="1"/>
  <c r="H38" s="1"/>
  <c r="L24"/>
  <c r="L38" s="1"/>
  <c r="B57"/>
  <c r="B59" s="1"/>
  <c r="B73" s="1"/>
  <c r="F57"/>
  <c r="F59" s="1"/>
  <c r="F73" s="1"/>
  <c r="J57"/>
  <c r="J59" s="1"/>
  <c r="J73" s="1"/>
  <c r="B22"/>
  <c r="C22"/>
  <c r="C24" s="1"/>
  <c r="G24"/>
  <c r="G38" s="1"/>
  <c r="K22"/>
  <c r="K24" s="1"/>
  <c r="K38" s="1"/>
  <c r="E57"/>
  <c r="E59" s="1"/>
  <c r="E73" s="1"/>
  <c r="I57"/>
  <c r="I59" s="1"/>
  <c r="I73" s="1"/>
  <c r="M59"/>
  <c r="M73" s="1"/>
  <c r="I48" i="14"/>
  <c r="I47"/>
  <c r="H45"/>
  <c r="N57" i="16" l="1"/>
  <c r="C38"/>
  <c r="O59"/>
  <c r="O73" s="1"/>
  <c r="O57"/>
  <c r="B24"/>
  <c r="I39" i="14"/>
  <c r="I40"/>
  <c r="I41"/>
  <c r="I42"/>
  <c r="I38"/>
  <c r="B38" i="16" l="1"/>
  <c r="N59"/>
  <c r="N73" s="1"/>
  <c r="I36" i="14"/>
  <c r="I35"/>
  <c r="I34"/>
  <c r="I33"/>
  <c r="I32"/>
  <c r="I31"/>
  <c r="I30"/>
  <c r="I29"/>
  <c r="I28"/>
  <c r="I27"/>
  <c r="I26"/>
  <c r="I25"/>
  <c r="I24"/>
  <c r="I23"/>
  <c r="I22"/>
  <c r="I21"/>
  <c r="I20"/>
  <c r="I19"/>
  <c r="I18"/>
  <c r="I17"/>
  <c r="I16"/>
  <c r="I13"/>
  <c r="H13"/>
  <c r="I12"/>
  <c r="H12"/>
  <c r="I11"/>
  <c r="H11"/>
  <c r="I9"/>
  <c r="H9"/>
  <c r="G10"/>
  <c r="F10"/>
  <c r="E10"/>
  <c r="D10"/>
  <c r="C10"/>
  <c r="C14" s="1"/>
  <c r="C37" s="1"/>
  <c r="C43" s="1"/>
  <c r="I8"/>
  <c r="H8"/>
  <c r="G31" i="13"/>
  <c r="F31"/>
  <c r="E31"/>
  <c r="D31"/>
  <c r="C31"/>
  <c r="B31"/>
  <c r="I28"/>
  <c r="F14" i="14" l="1"/>
  <c r="F37" s="1"/>
  <c r="F43" s="1"/>
  <c r="G14"/>
  <c r="G37" s="1"/>
  <c r="G43" s="1"/>
  <c r="D43"/>
  <c r="D14"/>
  <c r="D37" s="1"/>
  <c r="E14"/>
  <c r="E37" s="1"/>
  <c r="E43" s="1"/>
  <c r="I27" i="13"/>
  <c r="I10" i="14"/>
  <c r="I14" s="1"/>
  <c r="H10"/>
  <c r="H43" s="1"/>
  <c r="I30" i="13" l="1"/>
  <c r="I29"/>
  <c r="I37" i="14"/>
  <c r="I43" s="1"/>
  <c r="H14"/>
  <c r="H31" i="13"/>
  <c r="J31"/>
  <c r="I31" l="1"/>
  <c r="D23" i="12"/>
  <c r="C23"/>
  <c r="B23"/>
  <c r="M22"/>
  <c r="L22"/>
  <c r="K22"/>
  <c r="M21"/>
  <c r="L21"/>
  <c r="K21"/>
  <c r="K23" s="1"/>
  <c r="M12"/>
  <c r="L12"/>
  <c r="K12"/>
  <c r="M11"/>
  <c r="L11"/>
  <c r="K11"/>
  <c r="M10"/>
  <c r="L10"/>
  <c r="K10"/>
  <c r="M9"/>
  <c r="L9"/>
  <c r="J13"/>
  <c r="I13"/>
  <c r="H13"/>
  <c r="G13"/>
  <c r="F13"/>
  <c r="E13"/>
  <c r="D13"/>
  <c r="C13"/>
  <c r="B13"/>
  <c r="J13" i="11"/>
  <c r="I13"/>
  <c r="I17" s="1"/>
  <c r="H13"/>
  <c r="G13"/>
  <c r="G17" s="1"/>
  <c r="G22" s="1"/>
  <c r="F13"/>
  <c r="E13"/>
  <c r="D13"/>
  <c r="D15" s="1"/>
  <c r="C17"/>
  <c r="C22" s="1"/>
  <c r="B13"/>
  <c r="J13" i="10"/>
  <c r="I13"/>
  <c r="I15" s="1"/>
  <c r="H13"/>
  <c r="L13"/>
  <c r="K13"/>
  <c r="D13"/>
  <c r="C15"/>
  <c r="B13"/>
  <c r="L23" i="12" l="1"/>
  <c r="M23"/>
  <c r="I20" i="10"/>
  <c r="L13" i="11"/>
  <c r="L17" s="1"/>
  <c r="L22" s="1"/>
  <c r="M13"/>
  <c r="M15" s="1"/>
  <c r="K13"/>
  <c r="L13" i="12"/>
  <c r="K13"/>
  <c r="M13"/>
  <c r="I22" i="11"/>
  <c r="N13" i="10"/>
  <c r="M13"/>
  <c r="O13"/>
  <c r="N15" l="1"/>
  <c r="N20" s="1"/>
  <c r="L27" i="8"/>
  <c r="K27"/>
  <c r="J27"/>
  <c r="I27"/>
  <c r="H27"/>
  <c r="G27"/>
  <c r="F27"/>
  <c r="E27"/>
  <c r="D27"/>
  <c r="N26"/>
  <c r="M26"/>
  <c r="N25"/>
  <c r="M25"/>
  <c r="N24"/>
  <c r="M24"/>
  <c r="N23"/>
  <c r="N27" s="1"/>
  <c r="M23"/>
  <c r="L21"/>
  <c r="K21"/>
  <c r="J21"/>
  <c r="I21"/>
  <c r="H21"/>
  <c r="G21"/>
  <c r="F21"/>
  <c r="E21"/>
  <c r="D21"/>
  <c r="C21"/>
  <c r="C28" s="1"/>
  <c r="M16"/>
  <c r="M17"/>
  <c r="N17"/>
  <c r="M18"/>
  <c r="N18"/>
  <c r="M19"/>
  <c r="N19"/>
  <c r="M20"/>
  <c r="N20"/>
  <c r="N15"/>
  <c r="M15"/>
  <c r="D13"/>
  <c r="E13"/>
  <c r="F13"/>
  <c r="G13"/>
  <c r="H13"/>
  <c r="I13"/>
  <c r="J13"/>
  <c r="K13"/>
  <c r="L13"/>
  <c r="N12"/>
  <c r="M12"/>
  <c r="N10"/>
  <c r="M10"/>
  <c r="M21" l="1"/>
  <c r="M13"/>
  <c r="N13"/>
  <c r="M27"/>
  <c r="D28"/>
  <c r="H28"/>
  <c r="L28"/>
  <c r="E28"/>
  <c r="I28"/>
  <c r="F28"/>
  <c r="J28"/>
  <c r="N21"/>
  <c r="G28"/>
  <c r="K28"/>
  <c r="L23" i="4"/>
  <c r="I42" s="1"/>
  <c r="L22"/>
  <c r="I41" s="1"/>
  <c r="I40"/>
  <c r="I39"/>
  <c r="L18"/>
  <c r="I37" s="1"/>
  <c r="G34"/>
  <c r="F34"/>
  <c r="F38" s="1"/>
  <c r="F43" s="1"/>
  <c r="E34"/>
  <c r="D34"/>
  <c r="C34"/>
  <c r="C38" s="1"/>
  <c r="C43" s="1"/>
  <c r="B34"/>
  <c r="J17"/>
  <c r="I19"/>
  <c r="I24" s="1"/>
  <c r="G17"/>
  <c r="F19"/>
  <c r="D15"/>
  <c r="D17" s="1"/>
  <c r="M14"/>
  <c r="J33" s="1"/>
  <c r="L14"/>
  <c r="I33" s="1"/>
  <c r="K14"/>
  <c r="M13"/>
  <c r="L13"/>
  <c r="H32"/>
  <c r="H33" l="1"/>
  <c r="K15"/>
  <c r="I32"/>
  <c r="I34" s="1"/>
  <c r="L15"/>
  <c r="N28" i="8"/>
  <c r="J32" i="4"/>
  <c r="J34" s="1"/>
  <c r="J36" s="1"/>
  <c r="M15"/>
  <c r="M17"/>
  <c r="M28" i="8"/>
  <c r="F24" i="4"/>
  <c r="L24" s="1"/>
  <c r="I43" s="1"/>
  <c r="L19"/>
  <c r="I38" s="1"/>
  <c r="H34"/>
</calcChain>
</file>

<file path=xl/comments1.xml><?xml version="1.0" encoding="utf-8"?>
<comments xmlns="http://schemas.openxmlformats.org/spreadsheetml/2006/main">
  <authors>
    <author>ATF</author>
  </authors>
  <commentList>
    <comment ref="D9" authorId="0">
      <text>
        <r>
          <rPr>
            <b/>
            <sz val="8"/>
            <color indexed="81"/>
            <rFont val="Tahoma"/>
            <family val="2"/>
          </rPr>
          <t>ATF:</t>
        </r>
        <r>
          <rPr>
            <sz val="8"/>
            <color indexed="81"/>
            <rFont val="Tahoma"/>
            <family val="2"/>
          </rPr>
          <t xml:space="preserve">
$32K was returned to OCDETF to pay for El Paso.</t>
        </r>
      </text>
    </comment>
    <comment ref="G10" authorId="0">
      <text>
        <r>
          <rPr>
            <b/>
            <sz val="8"/>
            <color indexed="81"/>
            <rFont val="Tahoma"/>
            <family val="2"/>
          </rPr>
          <t>ATF:</t>
        </r>
        <r>
          <rPr>
            <sz val="8"/>
            <color indexed="81"/>
            <rFont val="Tahoma"/>
            <family val="2"/>
          </rPr>
          <t xml:space="preserve">
current AFF funding</t>
        </r>
      </text>
    </comment>
  </commentList>
</comments>
</file>

<file path=xl/sharedStrings.xml><?xml version="1.0" encoding="utf-8"?>
<sst xmlns="http://schemas.openxmlformats.org/spreadsheetml/2006/main" count="1322" uniqueCount="415">
  <si>
    <t>Summary of Requirements</t>
  </si>
  <si>
    <t>Salaries and Expenses</t>
  </si>
  <si>
    <t>(Dollars in Thousands)</t>
  </si>
  <si>
    <t>FY 2014 Request</t>
  </si>
  <si>
    <t>Direct Pos.</t>
  </si>
  <si>
    <t>Amount</t>
  </si>
  <si>
    <t>2012 Enacted</t>
  </si>
  <si>
    <t>2013 Continuing Resolution</t>
  </si>
  <si>
    <t>Technical Adjustments</t>
  </si>
  <si>
    <t>Transfers:</t>
  </si>
  <si>
    <t>Pay and Benefits</t>
  </si>
  <si>
    <t>Domestic Rent and Facilities</t>
  </si>
  <si>
    <t>Other Adjustments</t>
  </si>
  <si>
    <t>Foreign Expenses</t>
  </si>
  <si>
    <t>Prison and Detention</t>
  </si>
  <si>
    <t>2014 Current Services</t>
  </si>
  <si>
    <t>Program Changes</t>
  </si>
  <si>
    <t>Subtotal, Increases</t>
  </si>
  <si>
    <t>Subtotal, Offsets</t>
  </si>
  <si>
    <t>Total Program Changes</t>
  </si>
  <si>
    <t>2014 Total Request</t>
  </si>
  <si>
    <t>end of line</t>
  </si>
  <si>
    <t>end of sheet</t>
  </si>
  <si>
    <t>Balance Rescission - negative amount</t>
  </si>
  <si>
    <t>Formula = Prior Year Budget + Rescission</t>
  </si>
  <si>
    <t>Formula =Current Year Budget + Rescission</t>
  </si>
  <si>
    <t>Formula = Transfers + Pay &amp; Benefits + Domestic Rent &amp; Facilities + Other Adjustments + Foreign Expenses + Prison &amp; Detention + Non-Recurral Non-Personnel.</t>
  </si>
  <si>
    <t>Formula = Subtotal Increases + Subtotal Offsets</t>
  </si>
  <si>
    <t>Formula = Current Services + Program Changes</t>
  </si>
  <si>
    <t>Formula = Total Request - Current Year</t>
  </si>
  <si>
    <t>General Instructions</t>
  </si>
  <si>
    <t>2014 Increases</t>
  </si>
  <si>
    <t>2014 Offsets</t>
  </si>
  <si>
    <t>2014 Request</t>
  </si>
  <si>
    <t>Decision Unit 3</t>
  </si>
  <si>
    <t>Decision Unit 4</t>
  </si>
  <si>
    <t>Total</t>
  </si>
  <si>
    <t>Reimbursable FTE</t>
  </si>
  <si>
    <t>Other FTE:</t>
  </si>
  <si>
    <t>LEAP</t>
  </si>
  <si>
    <t>Overtime</t>
  </si>
  <si>
    <t>Direct FTE</t>
  </si>
  <si>
    <r>
      <t xml:space="preserve">List all DU assigned to your organization.  </t>
    </r>
    <r>
      <rPr>
        <b/>
        <sz val="11"/>
        <color theme="1"/>
        <rFont val="Arial"/>
        <family val="2"/>
      </rPr>
      <t>DU should be consistent with exhibits C, F, G and J.</t>
    </r>
  </si>
  <si>
    <t>Check List</t>
  </si>
  <si>
    <t>Are the number of Reimb. FTE, LEAP FTE and OVT FTE correct?</t>
  </si>
  <si>
    <t>FY 2014 Program Increases/Offsets by Decision Unit</t>
  </si>
  <si>
    <t>Program Increases</t>
  </si>
  <si>
    <t>Total Increases</t>
  </si>
  <si>
    <t>Total Offsets</t>
  </si>
  <si>
    <t>Program Offsets</t>
  </si>
  <si>
    <t>Total Program Increases</t>
  </si>
  <si>
    <t>Total Program Offsets</t>
  </si>
  <si>
    <t>Agt./
Atty.</t>
  </si>
  <si>
    <t>Several versions of exhibit C are created for as example for components with different numbers of DU.</t>
  </si>
  <si>
    <t>Positions, Agents/Attorneys must agree with exhibits I, J, and K.</t>
  </si>
  <si>
    <t>Identify the DU under which the discussion of the program change is located within the budget submission in column B.</t>
  </si>
  <si>
    <t>Resources by Department of Justice Strategic Goal/Objective</t>
  </si>
  <si>
    <t>Strategic Goal and Strategic Objective</t>
  </si>
  <si>
    <t>Direct Amount</t>
  </si>
  <si>
    <t>2012 Appropriation Enacted with Balance Rescissions</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</si>
  <si>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</si>
  <si>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</si>
  <si>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</si>
  <si>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</si>
  <si>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</si>
  <si>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</si>
  <si>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</si>
  <si>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Prevent Crime, Protect the Rights of the American People, and enforce Federal Law</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</si>
  <si>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</si>
  <si>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</si>
  <si>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</si>
  <si>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</si>
  <si>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</si>
  <si>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</si>
  <si>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</si>
  <si>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</si>
  <si>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</si>
  <si>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</si>
  <si>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</si>
  <si>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</si>
  <si>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</si>
  <si>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</si>
  <si>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Use FTE % to spread overhead by DOJ Strategic Goal/objective.  If FTE % is not used, describe overhead allocation method.</t>
  </si>
  <si>
    <t>Subtotal, Technical Adjustments</t>
  </si>
  <si>
    <t>Transfers</t>
  </si>
  <si>
    <t>List and justify each item separately.  Explanation should specifically explains reason, arithmetic calculations, and the current services to which each transfer applies.</t>
  </si>
  <si>
    <t>Subtotal, Transfers</t>
  </si>
  <si>
    <t>Annualization Required for 2014</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</si>
  <si>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</si>
  <si>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</si>
  <si>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</si>
  <si>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</si>
  <si>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</si>
  <si>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</si>
  <si>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</si>
  <si>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</si>
  <si>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</si>
  <si>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</si>
  <si>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</si>
  <si>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</si>
  <si>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</si>
  <si>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</si>
  <si>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</si>
  <si>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</si>
  <si>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</si>
  <si>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</si>
  <si>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</si>
  <si>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Subtotal, Other Adjustments</t>
  </si>
  <si>
    <r>
      <t>International Cooperative Administrative Support Services (ICASS)</t>
    </r>
    <r>
      <rPr>
        <sz val="9"/>
        <color theme="1"/>
        <rFont val="Arial"/>
        <family val="2"/>
      </rPr>
      <t>:</t>
    </r>
    <r>
      <rPr>
        <u/>
        <sz val="9"/>
        <color theme="1"/>
        <rFont val="Arial"/>
        <family val="2"/>
      </rPr>
      <t xml:space="preserve">
</t>
    </r>
    <r>
      <rPr>
        <sz val="9"/>
        <color theme="1"/>
        <rFont val="Arial"/>
        <family val="2"/>
      </rPr>
      <t>Under the ICASS, an annual charge is made by the Department of State for administrative support based on the overseas staff of each federal agency.  This request is based on the projected FY 2013 bill for post invoices and other ICASS costs.</t>
    </r>
  </si>
  <si>
    <t>Subtotal, Foreign Expenses</t>
  </si>
  <si>
    <t>Subtotal, Prison and Detention</t>
  </si>
  <si>
    <t>Subtotal, Non-Recur Non-Personnel</t>
  </si>
  <si>
    <t>CHECK LIST</t>
  </si>
  <si>
    <t>Does this section agree with exhibit B?</t>
  </si>
  <si>
    <t>Do these totals agree with Pay and Benefits line in exhibit B?</t>
  </si>
  <si>
    <t>Do these totals agree with Domestic Rent and Facilities line in exhibit B?</t>
  </si>
  <si>
    <t>Do these totals agree with Prison and Detention line in exhibit B?</t>
  </si>
  <si>
    <t>Do these totals agree with Non-Recur Non-Personnel line in exhibit B?</t>
  </si>
  <si>
    <t>Do these totals agree with Total Technical Adjustments and Adjustments to Base in exhibit B?</t>
  </si>
  <si>
    <t>Crosswalk of 2012 Availability</t>
  </si>
  <si>
    <t>Reprogramming/Transfers</t>
  </si>
  <si>
    <t xml:space="preserve">Carryover </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</si>
  <si>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</si>
  <si>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Direct Amounts only from the latest approved SF-132 for the following items:</t>
  </si>
  <si>
    <t>Line 1000 for Unobligated Balances Carried Forward</t>
  </si>
  <si>
    <t>Lines 1021, 1041 for Recoveries</t>
  </si>
  <si>
    <t>Lines 1700, 1701, 1740 for Direct Cash Refunds</t>
  </si>
  <si>
    <t>Please provide explanatory narrative, in footnote format, for any Rescissions, Reprogrammings, Transfers, Recoveries and Unobligated Balances.</t>
  </si>
  <si>
    <t>Crosswalk of 2013 Availability</t>
  </si>
  <si>
    <t>2013 Availability</t>
  </si>
  <si>
    <t>Summary of Reimbursable Resources</t>
  </si>
  <si>
    <t>2012 Actual</t>
  </si>
  <si>
    <t>Increase/Decrease</t>
  </si>
  <si>
    <t>Sources of collections may be other agencies or other appropriations within the Department of Justice.</t>
  </si>
  <si>
    <t>Resources derived from the Assets Forfeiture Fund and the Organized Crime Drug Enforcement appropriations should be displayed separately for each organization gaining such resources.</t>
  </si>
  <si>
    <t>Reimb. Pos.</t>
  </si>
  <si>
    <t>Reimb. FTE</t>
  </si>
  <si>
    <t>Total Reimb. FTE must agree with Reimb. FTE in exhibit B by DU.</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</si>
  <si>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</si>
  <si>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</si>
  <si>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</si>
  <si>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</si>
  <si>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</si>
  <si>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</si>
  <si>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</si>
  <si>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</si>
  <si>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</si>
  <si>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</si>
  <si>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</si>
  <si>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</si>
  <si>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</si>
  <si>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</si>
  <si>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</si>
  <si>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</si>
  <si>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</si>
  <si>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</si>
  <si>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</si>
  <si>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</si>
  <si>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</si>
  <si>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</si>
  <si>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</si>
  <si>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</si>
  <si>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</si>
  <si>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</si>
  <si>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</si>
  <si>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</si>
  <si>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</si>
  <si>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</si>
  <si>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</si>
  <si>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</si>
  <si>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</si>
  <si>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</si>
  <si>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</si>
  <si>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</si>
  <si>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</si>
  <si>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</si>
  <si>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</si>
  <si>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</si>
  <si>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</si>
  <si>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</si>
  <si>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</si>
  <si>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</si>
  <si>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</si>
  <si>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</si>
  <si>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</si>
  <si>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</si>
  <si>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</si>
  <si>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</si>
  <si>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</si>
  <si>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</si>
  <si>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</si>
  <si>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</si>
  <si>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</si>
  <si>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</si>
  <si>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</si>
  <si>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</si>
  <si>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</si>
  <si>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</si>
  <si>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</si>
  <si>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</si>
  <si>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</si>
  <si>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</si>
  <si>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</si>
  <si>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</si>
  <si>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</si>
  <si>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</si>
  <si>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</si>
  <si>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</si>
  <si>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</si>
  <si>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</si>
  <si>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</si>
  <si>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</si>
  <si>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</si>
  <si>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</si>
  <si>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List of Technical Adjustment must agree with exhibit E.</t>
  </si>
  <si>
    <t>Grades and Salary Ranges</t>
  </si>
  <si>
    <t xml:space="preserve">EX </t>
  </si>
  <si>
    <t>GS-4</t>
  </si>
  <si>
    <t>GS-3</t>
  </si>
  <si>
    <t>GS-2</t>
  </si>
  <si>
    <t>GS-1</t>
  </si>
  <si>
    <t>-</t>
  </si>
  <si>
    <t>Total, Appropriated Positions</t>
  </si>
  <si>
    <t>Average SES Salary</t>
  </si>
  <si>
    <t>Average GS Salary</t>
  </si>
  <si>
    <t>Average GS Grade</t>
  </si>
  <si>
    <t>Program Offsets must agree with Exhibit B by DU and exhibit J.</t>
  </si>
  <si>
    <t>Base Adjustments</t>
  </si>
  <si>
    <t>Total 2013 Continuing Resolution (with Balance Rescission and Supplemental)</t>
  </si>
  <si>
    <t>Total Base Adjustments</t>
  </si>
  <si>
    <t>Total Technical and Base Adjustments</t>
  </si>
  <si>
    <t>2014 Total Request (with Balance Rescission)</t>
  </si>
  <si>
    <t xml:space="preserve">2012 Appropriation Enacted </t>
  </si>
  <si>
    <t>Estimate FTE</t>
  </si>
  <si>
    <t>Actual FTE</t>
  </si>
  <si>
    <t>Estim. FTE</t>
  </si>
  <si>
    <t>Balance Rescission</t>
  </si>
  <si>
    <t>Total Direct</t>
  </si>
  <si>
    <t>Total Direct and Reimb. FTE</t>
  </si>
  <si>
    <t>Grand Total, FTE</t>
  </si>
  <si>
    <t>Program Activity</t>
  </si>
  <si>
    <t>Direct Positions, FTE and Amount in this exhibit should agree with the corresponding information in exhibit B - Part I</t>
  </si>
  <si>
    <t>Location of Description by Program Activity</t>
  </si>
  <si>
    <t>Program Increases must agree with Exhibit B by DU and exhibit J.</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</si>
  <si>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</si>
  <si>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</si>
  <si>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</si>
  <si>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</si>
  <si>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</si>
  <si>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</si>
  <si>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</si>
  <si>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2013 Supplemental Appropriation -  Sandy Hurricane Relief</t>
  </si>
  <si>
    <t>2012 New Positions</t>
  </si>
  <si>
    <t>Do these totals agree with Other Adjustments line in Exhibit B?</t>
  </si>
  <si>
    <t>Do these totals agree with Foreign Expenses line in exhibit B?</t>
  </si>
  <si>
    <t>Total New Position Costs Subject to Annualization</t>
  </si>
  <si>
    <t>Recoveries/Refunds</t>
  </si>
  <si>
    <t>Obligations by Program Activity</t>
  </si>
  <si>
    <t>Summary of Requirements by Grade</t>
  </si>
  <si>
    <t>SES/SL</t>
  </si>
  <si>
    <t>Total Program Change Requests</t>
  </si>
  <si>
    <t>11.5 Other Personnel Compensation</t>
  </si>
  <si>
    <t>22.0 Transportation of Things</t>
  </si>
  <si>
    <t>Subtract - Unobligated Balance, Start-of-Year</t>
  </si>
  <si>
    <t>Do NOT change font, font size and other display settings.</t>
  </si>
  <si>
    <r>
      <t xml:space="preserve">Insert/delete rows as needed. </t>
    </r>
    <r>
      <rPr>
        <b/>
        <sz val="11"/>
        <color theme="0"/>
        <rFont val="Arial"/>
        <family val="2"/>
      </rPr>
      <t xml:space="preserve"> Make sure total formula includes applicable rows in calculation.</t>
    </r>
  </si>
  <si>
    <r>
      <t xml:space="preserve">Display  </t>
    </r>
    <r>
      <rPr>
        <b/>
        <sz val="11"/>
        <rFont val="Arial"/>
        <family val="2"/>
      </rPr>
      <t>Prior Year</t>
    </r>
    <r>
      <rPr>
        <sz val="11"/>
        <rFont val="Arial"/>
        <family val="2"/>
      </rPr>
      <t xml:space="preserve"> Budget, direct only</t>
    </r>
  </si>
  <si>
    <r>
      <t xml:space="preserve">Display </t>
    </r>
    <r>
      <rPr>
        <b/>
        <sz val="11"/>
        <rFont val="Arial"/>
        <family val="2"/>
      </rPr>
      <t>Current Year</t>
    </r>
    <r>
      <rPr>
        <sz val="11"/>
        <rFont val="Arial"/>
        <family val="2"/>
      </rPr>
      <t xml:space="preserve"> Budget, direct only</t>
    </r>
  </si>
  <si>
    <r>
      <t>Program Changes</t>
    </r>
    <r>
      <rPr>
        <b/>
        <sz val="11"/>
        <rFont val="Arial"/>
        <family val="2"/>
      </rPr>
      <t xml:space="preserve"> must agree with exhibits B by DU, C, D, I and J.</t>
    </r>
  </si>
  <si>
    <t>Must agree with Total Pay &amp; Benefits section in exhibit E.</t>
  </si>
  <si>
    <t>Must agree with Total Domestic Rent &amp; Facilities in exhibit E.</t>
  </si>
  <si>
    <t>Must agree with  Total Other Adjustments in exhibit E.</t>
  </si>
  <si>
    <t>Must agree with Total Foreign Expenses in exhibit E.</t>
  </si>
  <si>
    <t>Formula = Total Request + Rescission</t>
  </si>
  <si>
    <r>
      <t xml:space="preserve">This is a snapshot of Total Budget Request.  </t>
    </r>
    <r>
      <rPr>
        <b/>
        <sz val="11"/>
        <rFont val="Arial"/>
        <family val="2"/>
      </rPr>
      <t>All exhibits should tie to related numbers in exhibit B.</t>
    </r>
  </si>
  <si>
    <t xml:space="preserve">This is a snapshot of Total Budget Request by DU. </t>
  </si>
  <si>
    <r>
      <t xml:space="preserve">Please modify the number of columns depending on number of DU.  </t>
    </r>
    <r>
      <rPr>
        <b/>
        <sz val="11"/>
        <color theme="0"/>
        <rFont val="Arial"/>
        <family val="2"/>
      </rPr>
      <t>Please make sure that the display is legible.</t>
    </r>
  </si>
  <si>
    <t>ATB name should be underlined.  Ctrl+Enter to go to the next line in the same cell to enter the ATB justification.</t>
  </si>
  <si>
    <t>Do these totals agree with Reimb FTE line in exhibit B by DU?</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</si>
  <si>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</si>
  <si>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Insert a row, at the appropriate category order, to add position types as needed.</t>
  </si>
  <si>
    <t>Direct Positions in this exhibit should agree with exhibit B, and related sections of exhibit C, D, E, F, G, J.</t>
  </si>
  <si>
    <t>Reimbursable Positions in this exhibit should agree with exhibit H.</t>
  </si>
  <si>
    <t>Position types in this template are sorted by series and only listing major categories.</t>
  </si>
  <si>
    <t>Budgetary Resources</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</si>
  <si>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</si>
  <si>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</si>
  <si>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Total of all Strategic Goal/Objective must agree with exhibit B.</t>
  </si>
  <si>
    <t>Include all appropriations and spread out by Strategic Objective.</t>
  </si>
  <si>
    <t>Insert Direct Positions and Amount columns for each additional increase for each DU.</t>
  </si>
  <si>
    <t>If number of columns needed for programs exceed 14, then display each DU on separate section.  Insert page break in between.</t>
  </si>
  <si>
    <t>Direct Positions and Amount of each program must agree with exhibits B and C.</t>
  </si>
  <si>
    <t>Total Program Changes Direct Positions and/or Amounts must agree with Program Changes sections of exhibits D and I.</t>
  </si>
  <si>
    <t>Lapse represents 50% of total positions and annual rate.  If lapse &lt;&gt; 50%, provide lapse rate justification.</t>
  </si>
  <si>
    <t>Personnel benefits must agree with benefit % used in modular costs.</t>
  </si>
  <si>
    <t>Salary range reflects 2012 Pay Scale.</t>
  </si>
  <si>
    <t>Direct Position totals must agree with exhibit B.</t>
  </si>
  <si>
    <t>Formula: Increase/Decrease = 2014 - 2013.</t>
  </si>
  <si>
    <t>Reimb. FTE must agree with exhibits B by DU, and H.</t>
  </si>
  <si>
    <t>OC names are as in A-11.  Do NOT modify.</t>
  </si>
  <si>
    <t>Supplemental Adjustment - Sandy Hurricane Relief</t>
  </si>
  <si>
    <t>Est. FTE</t>
  </si>
  <si>
    <t>Total Direct with Rescission</t>
  </si>
  <si>
    <t>Add - Unobligated End-of-Year, Expiring</t>
  </si>
  <si>
    <t>Non-Personnel Related Decreases</t>
  </si>
  <si>
    <t>Total Technical Adjustments</t>
  </si>
  <si>
    <t>Insert/delete rows as needed.  Make sure total formula includes applicable rows in calculation.</t>
  </si>
  <si>
    <t>Remove all items that are not applicable.  If exhibit B exceeds 50 rows, insert Page Break between sections.  Do NOT break in the middle.</t>
  </si>
  <si>
    <t>Numbers of last rows in list, before subtotals, need to be underlined.</t>
  </si>
  <si>
    <t>Formula = Technical Adjustments + Base Adjustments</t>
  </si>
  <si>
    <t>Formula = Current Year + Technical Adjustments + Base Adjustments</t>
  </si>
  <si>
    <t>2014 Technical and Base Adjustments</t>
  </si>
  <si>
    <t>Do PRIOR YEAR Direct Positions, Estimated FTE and Amount agree with exhibit B - Part I?</t>
  </si>
  <si>
    <t>Do CURRENT YEAR Direct Positions, Estimated FTE and Amount agree with exhibit B - Part I?</t>
  </si>
  <si>
    <t>Do BUDGET YEAR ATB and Technical Adjustments Direct Positions, Estimated FTE and Amount agree with exhibit B - Part I?</t>
  </si>
  <si>
    <t>Do BUDGET YEAR Current Services Direct Positions, Estimated FTE and Amount agree with exhibit B - Part I?</t>
  </si>
  <si>
    <t>Do BUDGET YEAR Program Increases Direct Positions, Estimated FTE and Amount agree with exhibit B - Part I?</t>
  </si>
  <si>
    <t>Do BUDGET YEAR Program Offsets Direct Positions, Estimated FTE and Amount agree with exhibit B - Part I?</t>
  </si>
  <si>
    <t>Do BUDGET YEAR Total Request Direct Positions, Estimated FTE and Amount agree with exhibit B - Part I?</t>
  </si>
  <si>
    <t>Total Availability should equal line 1910 of SF-132 (Budgetary Resources) less any reimbursements.</t>
  </si>
  <si>
    <t>2013 CR 0.612% Increase</t>
  </si>
  <si>
    <t>Adjustment - 2013 CR 0.612%</t>
  </si>
  <si>
    <t>This section displays reimbursable by Decision Unit.  Total obligations shown in this section should agree with total Collections above.</t>
  </si>
  <si>
    <t>Collections by Source</t>
  </si>
  <si>
    <t>Subtract - Transfers/Reprogramming</t>
  </si>
  <si>
    <t>Subtract - Recoveries/Refunds</t>
  </si>
  <si>
    <t>FY 13 Supplemental Adjustment is only applicable to FBI, DEA, ATF and BOP.</t>
  </si>
  <si>
    <t>Direct Amounts only from the latest approved SF-133 for the following items:</t>
  </si>
  <si>
    <t>Lines 1021 for Recoveries</t>
  </si>
  <si>
    <t>Lines 1700 &amp; 1701 for Direct Cash Refunds</t>
  </si>
  <si>
    <t>Total Availability should equal line 1910 of SF-133 (Budgetary Resources) less any reimbursements.</t>
  </si>
  <si>
    <t>Average GS Salary should agree with compensation data shown in exhibit L.</t>
  </si>
  <si>
    <t>2013 Planned</t>
  </si>
  <si>
    <t>2012 Appropriation Enacted w/o Balance Rescission</t>
  </si>
  <si>
    <t>Total 2012 Enacted (with Balance Rescission)</t>
  </si>
  <si>
    <t>2012 - 2014 Total Change</t>
  </si>
  <si>
    <t>2013 Continuing Resolution *</t>
  </si>
  <si>
    <t>2013 Continuing 
Resolution *</t>
  </si>
  <si>
    <t>2013 Availability *</t>
  </si>
  <si>
    <t>*The 2013 Availability includes the 0.612% funding provided by the Continuing Appropriations Resolution, 2013 (P.L. 112-175, Section 101 (c)).</t>
  </si>
  <si>
    <t>*The 2013 Continuing Resolution includes the 0.612% funding provided by the Continuing Appropriations Resolution, 2013 (P.L. 112-175, Section 101 (c)).</t>
  </si>
  <si>
    <t>*The 2013 Continuing Resolution includes the 0.612% funding provided by the Continuing Appropriations Resolution, 2013 (P.L. 112-175, Section 101(c)).</t>
  </si>
  <si>
    <t>2013 Supplemental Appropriation</t>
  </si>
  <si>
    <t>2013 Reprogramming/Transfers</t>
  </si>
  <si>
    <t xml:space="preserve">2013 Carryover </t>
  </si>
  <si>
    <t>2013 Recoveries/Refunds</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</si>
  <si>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</si>
  <si>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Firearms</t>
  </si>
  <si>
    <t>Arson &amp; Explosives</t>
  </si>
  <si>
    <t>Alcohol &amp; Tobacco</t>
  </si>
  <si>
    <t>Reprogramming/Transfers:</t>
  </si>
  <si>
    <r>
      <rPr>
        <u/>
        <sz val="11"/>
        <color theme="1"/>
        <rFont val="Arial"/>
        <family val="2"/>
      </rPr>
      <t>Reprogrammings</t>
    </r>
    <r>
      <rPr>
        <sz val="11"/>
        <color theme="1"/>
        <rFont val="Arial"/>
        <family val="2"/>
      </rPr>
      <t>: ATF had one Section 505 Congressional Reprogramming approved September 5, 2012 reprogramming $14.324M from Arson &amp; Explosives and Alcohol &amp; Tobacco Decision Units to the Firearms Decision Unit.</t>
    </r>
  </si>
  <si>
    <r>
      <rPr>
        <u/>
        <sz val="11"/>
        <color theme="1"/>
        <rFont val="Arial"/>
        <family val="2"/>
      </rPr>
      <t>Transfers</t>
    </r>
    <r>
      <rPr>
        <sz val="11"/>
        <color theme="1"/>
        <rFont val="Arial"/>
        <family val="2"/>
      </rPr>
      <t xml:space="preserve">:  The amount reflects the transfer of funds from ONDCP to ATF 15 11/12 0700 ($.021M) &amp; ATF 15 12/13 0700 ($.273M) for approved HIDTA programs within ATF Field Divisions and ATF Radio transfer out to DOJ of $.407M from ATF's Direct account 15 12 0700. Plus a transfer out from ATF of $.015M to ONDCP 11 11/12 1070 and transfer from ATF's prior year 2011 Direct account to ATF's No-Year account ($2.7M). </t>
    </r>
  </si>
  <si>
    <r>
      <t xml:space="preserve">Carryover: </t>
    </r>
    <r>
      <rPr>
        <sz val="11"/>
        <color theme="1"/>
        <rFont val="Arial"/>
        <family val="2"/>
      </rPr>
      <t>Funds were carried over from FY 2011 from the 15x0700, 15x8526, and 15 11/12 0700 accounts.  ATF brought forward $0.742M from funds provided in FY2011 for the no-year portion of the S&amp;E Appropriations; $1.029M from funds provided in FY2011 for GREAT/VCIT, $0.364M from funds provided in FY2011 for HIDTA; $33.641M from funds provided in FY2011 for Radio Spectrum Relocation. Construction funding is not included this.</t>
    </r>
  </si>
  <si>
    <r>
      <t xml:space="preserve">Recoveries/Refunds: </t>
    </r>
    <r>
      <rPr>
        <sz val="11"/>
        <color theme="1"/>
        <rFont val="Arial"/>
        <family val="2"/>
      </rPr>
      <t>Funds were recovered from the 15x0700, 15x8526, and 15 11/12 0700 accounts.  ATF recovered from the no-year portion of the S&amp;E Appropriations, year-to-date recoveries of $1.890M; from Radio Spectrum Relocation, year-to-date recoveries of $3.201M. Construction recoveries are not included this.</t>
    </r>
  </si>
  <si>
    <t xml:space="preserve">Reprogrammings: </t>
  </si>
  <si>
    <r>
      <rPr>
        <u/>
        <sz val="12"/>
        <color indexed="8"/>
        <rFont val="Times New Roman"/>
        <family val="1"/>
      </rPr>
      <t>Transfers</t>
    </r>
    <r>
      <rPr>
        <sz val="12"/>
        <color indexed="8"/>
        <rFont val="Times New Roman"/>
        <family val="1"/>
      </rPr>
      <t xml:space="preserve">:  The amount reflects the transfer of funds from ONDCP to ATF 15 12/13 0700 ($.013M) for approved HIDTA programs within ATF Field Divisions and ATF Radio transfer out to DOJ of $.198M from ATF's Direct account 15 13 0700 for the CR period. Plus an anticipated transfer from ATF's prior year 2011 &amp; 2012 Direct account to ATF's No-Year account ($7.0M). </t>
    </r>
  </si>
  <si>
    <t>Bureau of Alcohol, Tobacco, Firearms and Explosives</t>
  </si>
  <si>
    <t>Transfers - JABS - To Components</t>
  </si>
  <si>
    <t>Transfers - JCON and JCON S/TS - To Components</t>
  </si>
  <si>
    <t>Transfers - New Technology - To Components</t>
  </si>
  <si>
    <t>Transfers - Office of Information Policy (OIP) - From  Components</t>
  </si>
  <si>
    <t>Transfers - Professional Responsibility Advisory Office (PRAO) - From Components</t>
  </si>
  <si>
    <t xml:space="preserve"> Program Offset - Administrative Efficiencies</t>
  </si>
  <si>
    <t xml:space="preserve"> Program Offset - IT Savings</t>
  </si>
  <si>
    <t>Law Enforcement Operations</t>
  </si>
  <si>
    <t>Investigative Support Services</t>
  </si>
  <si>
    <t>Administrative Efficiencies</t>
  </si>
  <si>
    <t>IT Savings</t>
  </si>
  <si>
    <t>OCDETF</t>
  </si>
  <si>
    <t>Asset Forfeiture Fund</t>
  </si>
  <si>
    <t>Other Agreements</t>
  </si>
  <si>
    <t>Supplemental Adjustment - Sandy Hurricane Relief:</t>
  </si>
  <si>
    <t>PL 113-2 Disaster Relief Appropriations Act, 2013 provided ATF in 2013 Supplemental funding for expenses incurred from Hurricane Sandy. This adjustment reverses this increase.</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</si>
  <si>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</si>
  <si>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rPr>
        <u/>
        <sz val="9"/>
        <color theme="1"/>
        <rFont val="Arial"/>
        <family val="2"/>
      </rPr>
      <t>Spectrum Relocation:</t>
    </r>
    <r>
      <rPr>
        <sz val="9"/>
        <color theme="1"/>
        <rFont val="Arial"/>
        <family val="2"/>
      </rPr>
      <t xml:space="preserve">  Electronic surveillance and technical operations are a vital component of ATF's criminal enforcement mission.  At the conclusion of FY 2013, the agency transition to other frequency assignments, as required by the Commerical Spectrum Enhancement Act, will be complete.  Current services requirements address shortfalls in O&amp;M for technical refresh, the Digital Evidence Collection System and cellular tracking programs.  Additionally, current services requirement exist in order to maintain agent safety, including critical requirements such as ballistic carrier upgrades and cellular tracking equipment in support of law enforcement activities.  </t>
    </r>
  </si>
  <si>
    <r>
      <t xml:space="preserve">Carryover: </t>
    </r>
    <r>
      <rPr>
        <sz val="12"/>
        <color indexed="8"/>
        <rFont val="Times New Roman"/>
        <family val="1"/>
      </rPr>
      <t>Funds were carried over from FY 2012 from the 15x0700, 15x8526, and 15 12/13 0700 accounts.  ATF brought forward $0.927M from funds provided in FY2012 for the no-year portion of the S&amp;E Appropriations; $1.029M from funds provided in FY2012 for GREAT/VCIT, $0.240M from funds provided in FY2012 for HIDTA; $27.056M from funds provided in FY2012 for Radio Spectrum Relocation. Construction funding is not included in this.</t>
    </r>
  </si>
  <si>
    <r>
      <t xml:space="preserve">Recoveries/Refunds: </t>
    </r>
    <r>
      <rPr>
        <sz val="12"/>
        <color indexed="8"/>
        <rFont val="Times New Roman"/>
        <family val="1"/>
      </rPr>
      <t>Funds were recovered from the 15x0700, 15x8526, and 15 12/13 0700 accounts.  ATF recovered from the no-year portion of the S&amp;E Appropriations, year-to-date recoveries of $0.124M and anticipated recoveries of $1.876M; from HIDTA, year-to-date recoveries of $0.002M and anticipated recoveries of $0M; from Radio Spectrum Relocation, year-to-date recoveries of $0.011M and anticipated recoveries of $0.989M. Construction recoveries are not included in this.</t>
    </r>
  </si>
  <si>
    <t>Ungraded Positions</t>
  </si>
  <si>
    <t>Annual Salary Rate of 0 new Positions</t>
  </si>
  <si>
    <t xml:space="preserve">2012 Balance Rescission </t>
  </si>
  <si>
    <t xml:space="preserve">Increases: </t>
  </si>
  <si>
    <t xml:space="preserve">Offsets: </t>
  </si>
  <si>
    <t xml:space="preserve">2014 Balance Rescission </t>
  </si>
  <si>
    <r>
      <t xml:space="preserve">Transfers - JABS - to Components: </t>
    </r>
    <r>
      <rPr>
        <sz val="9"/>
        <color theme="1"/>
        <rFont val="Arial"/>
        <family val="2"/>
      </rPr>
      <t>This provides for transfer of JABS funding to the components in FY 2014.  JABS will be managed through the Working Capital Fund and each component will be billed for services beginning in FY 2014.</t>
    </r>
  </si>
  <si>
    <r>
      <t xml:space="preserve">Transfers - Justice Consolidated Office Network (JCON) and JCON S/TS - to Components: </t>
    </r>
    <r>
      <rPr>
        <sz val="9"/>
        <color theme="1"/>
        <rFont val="Arial"/>
        <family val="2"/>
      </rPr>
      <t>This provides for transfer of JCON/JCON S/TS funding to the components in FY 2014.  These networks will be managed through the Working Capital Fund and each component will be billed for services beginning in FY 2014.</t>
    </r>
  </si>
  <si>
    <r>
      <t>Transfers - New Technology - to Components:</t>
    </r>
    <r>
      <rPr>
        <sz val="9"/>
        <color theme="1"/>
        <rFont val="Arial"/>
        <family val="2"/>
      </rPr>
      <t xml:space="preserve"> In FY 2014, the funding for the Department’s Radio/Interoperability program is being realigned.  This change will generate savings and allow the Department to increase our investments in improved technology and interoperability.  As part of the realignment, base operations and maintenance (O&amp;M) funding for radios is being transferred back to components.  For ATF, the O&amp;M transfer amount is $2,600,000.   </t>
    </r>
  </si>
  <si>
    <r>
      <rPr>
        <u/>
        <sz val="9"/>
        <color theme="1"/>
        <rFont val="Arial"/>
        <family val="2"/>
      </rPr>
      <t>Transfers - Office of Information Policy (OIP) - From Components</t>
    </r>
    <r>
      <rPr>
        <sz val="9"/>
        <color theme="1"/>
        <rFont val="Arial"/>
        <family val="2"/>
      </rPr>
      <t>: For ATF's share to fund operating costs of the Department's OIP beginning in FY 2014.</t>
    </r>
  </si>
  <si>
    <r>
      <rPr>
        <u/>
        <sz val="9"/>
        <color theme="1"/>
        <rFont val="Arial"/>
        <family val="2"/>
      </rPr>
      <t>Transfers - Professional Responsibility Advisory Office (PRAO) - From Components</t>
    </r>
    <r>
      <rPr>
        <sz val="9"/>
        <color theme="1"/>
        <rFont val="Arial"/>
        <family val="2"/>
      </rPr>
      <t>: ATF's share of operating costs of the Department's PRAO beginning in FY 2014.</t>
    </r>
  </si>
  <si>
    <t>A: Organizational Chart</t>
  </si>
  <si>
    <t>2012 template</t>
  </si>
  <si>
    <t>FY 2011 CJ Submission</t>
  </si>
  <si>
    <t>Program Increase - NIBIN</t>
  </si>
  <si>
    <t>Enforcement, Inspections, and Tracing</t>
  </si>
  <si>
    <t>NIBIN</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</si>
  <si>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$209,000 is required for this account.</t>
    </r>
  </si>
  <si>
    <r>
      <rPr>
        <u/>
        <sz val="9"/>
        <color theme="1"/>
        <rFont val="Arial"/>
        <family val="2"/>
      </rPr>
      <t>Legacy Radios Operations and Maintenance (O&amp;M):</t>
    </r>
    <r>
      <rPr>
        <sz val="9"/>
        <color theme="1"/>
        <rFont val="Arial"/>
        <family val="2"/>
      </rPr>
      <t xml:space="preserve">  
While the Department is currently modernizing the FBI radio system to build a shared network, law enforcement components continue to rely on legacy radio systems which require annual operation and maintenance costs associated with circuits, leases, and systems.  The increased cost associated with this program is $2,773,000.</t>
    </r>
  </si>
  <si>
    <r>
      <t>Post Allowance - Cost of Living Allowance (COLA):</t>
    </r>
    <r>
      <rPr>
        <sz val="9"/>
        <color theme="1"/>
        <rFont val="Arial"/>
        <family val="2"/>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$28,000 reflects the increase in cost to support existing staffing levels.  </t>
    </r>
  </si>
  <si>
    <t>FY 2013  Continuing Resolution</t>
  </si>
  <si>
    <t>Program Increase- Enforcement, Inspections, and Tracing</t>
  </si>
  <si>
    <t xml:space="preserve">Note: The FTE for FY 2012 is the agreed upon level with OMB. Since the FY 2012 actual is lower than the projected FY 2013 ATF is to use the FY 2013 figure (4,748). </t>
  </si>
  <si>
    <t>The FTE for FY 2013 and FY 2014 are estimates.</t>
  </si>
  <si>
    <r>
      <t xml:space="preserve">2014 Pay Raise:
</t>
    </r>
    <r>
      <rPr>
        <sz val="9"/>
        <rFont val="Arial"/>
        <family val="2"/>
      </rPr>
      <t>This request provides for a proposed 1 percent pay raise to be effective in January of 2014.  The amount request, $5,130,000 represents the pay amounts for 3/4 of the fiscal year plus appropriate benefits ($3,591,000 for pay and $1,539,000 for benefits.)</t>
    </r>
  </si>
  <si>
    <r>
      <t xml:space="preserve">Annualization of 2013 Pay Raise:
</t>
    </r>
    <r>
      <rPr>
        <sz val="9"/>
        <rFont val="Arial"/>
        <family val="2"/>
      </rPr>
      <t>This pay annualization represents first quarter amounts (October through December) of the 2013 pay increase of 0.5% included in the 2013 President's Budget.  The amount requested $857,000 represents the pay amounts for 1/4 of the fiscal year plus appropriate benefits ($600,000 for pay and $257,000 for benefits).</t>
    </r>
  </si>
  <si>
    <r>
      <t>Health Insurance:</t>
    </r>
    <r>
      <rPr>
        <sz val="9"/>
        <rFont val="Arial"/>
        <family val="2"/>
      </rPr>
      <t xml:space="preserve">
Effective January 2014, the component's contribution to Federal employees' health insurance increases by 4.4 percent.  Applied against the 2013 estimate of $39,338,000 the additional amount required is $1,743,000.</t>
    </r>
  </si>
  <si>
    <r>
      <t>Retirement:</t>
    </r>
    <r>
      <rPr>
        <sz val="9"/>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$649,000 is necessary to meet our increased retirement obligations as a result of this conversion.</t>
    </r>
  </si>
  <si>
    <r>
      <t>Guard Services:</t>
    </r>
    <r>
      <rPr>
        <sz val="9"/>
        <rFont val="Arial"/>
        <family val="2"/>
      </rPr>
      <t xml:space="preserve">
This includes Department of Homeland Security (DHS) Federal Protective Service charges, Justice Protective Service charges and other security services across the country.  The requested increase of $1,833,000 is required to meet these commitments.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</si>
  <si>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$41,000 reflects the decrease in cost to support existing staffing levels.</t>
    </r>
  </si>
  <si>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$85,000 reflects the change in cost to support existing staffing levels.</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</si>
  <si>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$28,000 reflects the change in cost to support existing staffing levels.</t>
    </r>
  </si>
  <si>
    <r>
      <t>Annualization of New Positions Approved in 2012</t>
    </r>
    <r>
      <rPr>
        <sz val="9"/>
        <color theme="1"/>
        <rFont val="Arial"/>
        <family val="2"/>
      </rPr>
      <t xml:space="preserve">:
</t>
    </r>
    <r>
      <rPr>
        <b/>
        <sz val="9"/>
        <color theme="1"/>
        <rFont val="Arial"/>
        <family val="2"/>
      </rPr>
      <t>Personnel:</t>
    </r>
    <r>
      <rPr>
        <sz val="9"/>
        <color theme="1"/>
        <rFont val="Arial"/>
        <family val="2"/>
      </rPr>
      <t xml:space="preserve">
This provides for the annualization of 0 new positions appropriated in 2012.  Annualization of new positions extends up to 3 years to provide entry level funding in the first year, with a 1 or 2-year progression to a journeyman level.  For 2012 increases, this request includes an increase of $0 for full-year payroll costs associated with these additional positions.
</t>
    </r>
    <r>
      <rPr>
        <b/>
        <sz val="9"/>
        <color theme="1"/>
        <rFont val="Arial"/>
        <family val="2"/>
      </rPr>
      <t>Non-Personnel:</t>
    </r>
    <r>
      <rPr>
        <sz val="9"/>
        <color theme="1"/>
        <rFont val="Arial"/>
        <family val="2"/>
      </rPr>
      <t xml:space="preserve">
This request includes a decrease of $0 for one-time items associated with the new positions, for a net of +/- $0.</t>
    </r>
  </si>
  <si>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t>
    </r>
    <r>
      <rPr>
        <u/>
        <sz val="9"/>
        <color theme="1"/>
        <rFont val="Arial"/>
        <family val="2"/>
      </rPr>
      <t xml:space="preserve">0 </t>
    </r>
    <r>
      <rPr>
        <sz val="9"/>
        <color theme="1"/>
        <rFont val="Arial"/>
        <family val="2"/>
      </rPr>
      <t>for pay and $</t>
    </r>
    <r>
      <rPr>
        <u/>
        <sz val="9"/>
        <color theme="1"/>
        <rFont val="Arial"/>
        <family val="2"/>
      </rPr>
      <t xml:space="preserve">0 </t>
    </r>
    <r>
      <rPr>
        <sz val="9"/>
        <color theme="1"/>
        <rFont val="Arial"/>
        <family val="2"/>
      </rPr>
      <t>for benefits, totaling $</t>
    </r>
    <r>
      <rPr>
        <u/>
        <sz val="9"/>
        <color theme="1"/>
        <rFont val="Arial"/>
        <family val="2"/>
      </rPr>
      <t>0</t>
    </r>
    <r>
      <rPr>
        <sz val="9"/>
        <color theme="1"/>
        <rFont val="Arial"/>
        <family val="2"/>
      </rPr>
      <t>.)</t>
    </r>
  </si>
  <si>
    <r>
      <rPr>
        <u/>
        <sz val="9"/>
        <rFont val="Arial"/>
        <family val="2"/>
      </rPr>
      <t>Employee Compensation Fund:</t>
    </r>
    <r>
      <rPr>
        <sz val="9"/>
        <rFont val="Arial"/>
        <family val="2"/>
      </rPr>
      <t xml:space="preserve">
The $48,000 request reflects anticipated changes in payments to the Department of Labor for injury benefits under the Federal Employee Compensation Act.</t>
    </r>
  </si>
  <si>
    <r>
      <t>Overseas Capital Security Cost Sharing (CSCS)</t>
    </r>
    <r>
      <rPr>
        <sz val="9"/>
        <color theme="1"/>
        <rFont val="Arial"/>
        <family val="2"/>
      </rPr>
      <t>:
The Department of State (DOS) is in the midst of a multi-year capital security construction program, with a plan to build and maintain new diplomatic and consular compounds that meet security requirements set by the Secure Embassies Construction Act.   As authorized by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FY2000-2004, the program  has been extended annually by OMB and Congress and has also been expanded beyond new embassy construction to include maintenance and renovation costs of the new facilities also.  For the purpose of this program, DOS’s personnel totals for DOJ include current and projected staffing. [CRM, USMS, FBI, DEA, ATF only]</t>
    </r>
  </si>
  <si>
    <t>Industry Operations Investigators (1801)</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</si>
</sst>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s>
  <fonts count="60">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color theme="1"/>
      <name val="Times New Roman"/>
      <family val="1"/>
    </font>
    <font>
      <sz val="12"/>
      <color theme="1"/>
      <name val="Times New Roman"/>
      <family val="1"/>
    </font>
    <font>
      <sz val="12"/>
      <color indexed="8"/>
      <name val="Times New Roman"/>
      <family val="1"/>
    </font>
    <font>
      <u/>
      <sz val="12"/>
      <color indexed="8"/>
      <name val="Times New Roman"/>
      <family val="1"/>
    </font>
    <font>
      <sz val="8"/>
      <color indexed="81"/>
      <name val="Tahoma"/>
      <family val="2"/>
    </font>
    <font>
      <b/>
      <sz val="8"/>
      <color indexed="81"/>
      <name val="Tahoma"/>
      <family val="2"/>
    </font>
    <font>
      <sz val="11"/>
      <color indexed="8"/>
      <name val="Arial"/>
      <family val="2"/>
    </font>
    <font>
      <b/>
      <sz val="16"/>
      <name val="Times New Roman"/>
      <family val="1"/>
    </font>
    <font>
      <sz val="8"/>
      <color indexed="9"/>
      <name val="Arial"/>
      <family val="2"/>
    </font>
    <font>
      <b/>
      <sz val="12"/>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sz val="11"/>
      <color rgb="FFFF0000"/>
      <name val="Arial"/>
      <family val="2"/>
    </font>
    <font>
      <b/>
      <strike/>
      <sz val="9"/>
      <color rgb="FFFF0000"/>
      <name val="Arial"/>
      <family val="2"/>
    </font>
    <font>
      <strike/>
      <sz val="9"/>
      <color rgb="FFFF0000"/>
      <name val="Arial"/>
      <family val="2"/>
    </font>
    <font>
      <strike/>
      <u/>
      <sz val="9"/>
      <color rgb="FFFF0000"/>
      <name val="Arial"/>
      <family val="2"/>
    </font>
    <font>
      <u/>
      <sz val="9"/>
      <name val="Arial"/>
      <family val="2"/>
    </font>
    <font>
      <sz val="9"/>
      <name val="Arial"/>
      <family val="2"/>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indexed="9"/>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thin">
        <color auto="1"/>
      </right>
      <top/>
      <bottom/>
      <diagonal/>
    </border>
    <border>
      <left style="thin">
        <color auto="1"/>
      </left>
      <right style="thin">
        <color auto="1"/>
      </right>
      <top/>
      <bottom style="dotted">
        <color theme="0" tint="-0.14996795556505021"/>
      </bottom>
      <diagonal/>
    </border>
    <border>
      <left style="thin">
        <color auto="1"/>
      </left>
      <right/>
      <top/>
      <bottom style="dashed">
        <color theme="0" tint="-0.14996795556505021"/>
      </bottom>
      <diagonal/>
    </border>
  </borders>
  <cellStyleXfs count="20">
    <xf numFmtId="0" fontId="0" fillId="0" borderId="0"/>
    <xf numFmtId="43" fontId="14" fillId="0" borderId="0" applyFont="0" applyFill="0" applyBorder="0" applyAlignment="0" applyProtection="0"/>
    <xf numFmtId="44" fontId="14" fillId="0" borderId="0" applyFont="0" applyFill="0" applyBorder="0" applyAlignment="0" applyProtection="0"/>
    <xf numFmtId="0" fontId="37" fillId="0" borderId="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38" fillId="0" borderId="0"/>
    <xf numFmtId="0" fontId="38"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cellStyleXfs>
  <cellXfs count="546">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4" xfId="0" applyFont="1" applyBorder="1" applyAlignment="1">
      <alignment horizontal="center" vertical="top" wrapText="1"/>
    </xf>
    <xf numFmtId="0" fontId="13" fillId="0" borderId="10" xfId="0" applyFont="1" applyBorder="1" applyAlignment="1">
      <alignment horizontal="left" indent="3"/>
    </xf>
    <xf numFmtId="0" fontId="18" fillId="0" borderId="16" xfId="0" applyFont="1" applyBorder="1" applyAlignment="1">
      <alignment horizontal="right"/>
    </xf>
    <xf numFmtId="0" fontId="13" fillId="0" borderId="17" xfId="0" applyFont="1" applyBorder="1" applyAlignment="1">
      <alignment horizontal="left" indent="3"/>
    </xf>
    <xf numFmtId="0" fontId="13" fillId="0" borderId="18" xfId="0" applyFont="1" applyBorder="1"/>
    <xf numFmtId="0" fontId="13" fillId="0" borderId="19" xfId="0" applyFont="1" applyBorder="1"/>
    <xf numFmtId="0" fontId="13" fillId="0" borderId="20" xfId="0" applyFont="1" applyBorder="1" applyAlignment="1">
      <alignment horizontal="left" indent="3"/>
    </xf>
    <xf numFmtId="0" fontId="13" fillId="0" borderId="6" xfId="0" applyFont="1" applyBorder="1" applyAlignment="1">
      <alignment horizontal="left" indent="3"/>
    </xf>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8" fillId="0" borderId="6" xfId="0" applyFont="1" applyBorder="1" applyAlignment="1">
      <alignment horizontal="right"/>
    </xf>
    <xf numFmtId="0" fontId="18" fillId="0" borderId="32" xfId="0" applyFont="1" applyBorder="1" applyAlignment="1">
      <alignment horizontal="right"/>
    </xf>
    <xf numFmtId="0" fontId="12" fillId="0" borderId="17" xfId="0" applyFont="1" applyBorder="1" applyAlignment="1">
      <alignment horizontal="left" indent="3"/>
    </xf>
    <xf numFmtId="0" fontId="12" fillId="0" borderId="20" xfId="0" applyFont="1" applyBorder="1" applyAlignment="1">
      <alignment horizontal="left" indent="3"/>
    </xf>
    <xf numFmtId="0" fontId="12" fillId="0" borderId="37" xfId="0" applyFont="1" applyBorder="1" applyAlignment="1">
      <alignment horizontal="left" indent="3"/>
    </xf>
    <xf numFmtId="0" fontId="12" fillId="0" borderId="0" xfId="0" applyFont="1" applyAlignment="1">
      <alignment vertical="top" wrapText="1"/>
    </xf>
    <xf numFmtId="0" fontId="12" fillId="0" borderId="0" xfId="0" applyFont="1" applyAlignment="1">
      <alignment vertical="top"/>
    </xf>
    <xf numFmtId="0" fontId="12" fillId="0" borderId="14" xfId="0" applyFont="1" applyBorder="1" applyAlignment="1">
      <alignment horizontal="center" vertical="top" wrapText="1"/>
    </xf>
    <xf numFmtId="3" fontId="13" fillId="0" borderId="21" xfId="0" applyNumberFormat="1" applyFont="1" applyBorder="1"/>
    <xf numFmtId="3" fontId="13" fillId="0" borderId="21" xfId="1" applyNumberFormat="1" applyFont="1" applyBorder="1"/>
    <xf numFmtId="3" fontId="12" fillId="0" borderId="21" xfId="0" applyNumberFormat="1" applyFont="1" applyBorder="1"/>
    <xf numFmtId="3" fontId="12" fillId="0" borderId="22" xfId="0" applyNumberFormat="1" applyFont="1" applyBorder="1"/>
    <xf numFmtId="3" fontId="18" fillId="0" borderId="39" xfId="0" applyNumberFormat="1" applyFont="1" applyBorder="1"/>
    <xf numFmtId="3" fontId="18" fillId="0" borderId="40" xfId="0" applyNumberFormat="1" applyFont="1" applyBorder="1"/>
    <xf numFmtId="0" fontId="18" fillId="0" borderId="38" xfId="0" applyFont="1" applyBorder="1" applyAlignment="1">
      <alignment horizontal="right"/>
    </xf>
    <xf numFmtId="0" fontId="18" fillId="0" borderId="46" xfId="0" applyFont="1" applyBorder="1" applyAlignment="1">
      <alignment vertical="top"/>
    </xf>
    <xf numFmtId="0" fontId="13" fillId="0" borderId="47" xfId="0" applyFont="1" applyBorder="1" applyAlignment="1">
      <alignment vertical="top"/>
    </xf>
    <xf numFmtId="0" fontId="13" fillId="0" borderId="48" xfId="0" applyFont="1" applyBorder="1"/>
    <xf numFmtId="0" fontId="13" fillId="0" borderId="49" xfId="0" applyFont="1" applyBorder="1"/>
    <xf numFmtId="0" fontId="18" fillId="0" borderId="32" xfId="0" applyFont="1" applyBorder="1" applyAlignment="1">
      <alignment horizontal="center"/>
    </xf>
    <xf numFmtId="3" fontId="18" fillId="0" borderId="7" xfId="0" applyNumberFormat="1" applyFont="1" applyBorder="1"/>
    <xf numFmtId="0" fontId="15" fillId="0" borderId="0" xfId="0" applyFont="1" applyBorder="1" applyAlignment="1"/>
    <xf numFmtId="0" fontId="18" fillId="0" borderId="30" xfId="0" applyFont="1" applyBorder="1" applyAlignment="1">
      <alignment vertical="top" wrapText="1"/>
    </xf>
    <xf numFmtId="0" fontId="12" fillId="0" borderId="31" xfId="0" applyFont="1" applyBorder="1" applyAlignment="1">
      <alignment vertical="top" wrapText="1"/>
    </xf>
    <xf numFmtId="0" fontId="12" fillId="0" borderId="31" xfId="0" applyFont="1" applyBorder="1" applyAlignment="1">
      <alignment vertical="top"/>
    </xf>
    <xf numFmtId="0" fontId="18" fillId="0" borderId="38" xfId="0" applyFont="1" applyBorder="1" applyAlignment="1">
      <alignment horizontal="right" vertical="top"/>
    </xf>
    <xf numFmtId="0" fontId="15" fillId="0" borderId="0" xfId="0" applyFont="1" applyAlignment="1">
      <alignment horizontal="center"/>
    </xf>
    <xf numFmtId="0" fontId="22" fillId="0" borderId="35" xfId="0" applyFont="1" applyBorder="1" applyAlignment="1">
      <alignment vertical="center" wrapText="1"/>
    </xf>
    <xf numFmtId="0" fontId="25" fillId="0" borderId="0" xfId="0" applyFont="1" applyAlignment="1"/>
    <xf numFmtId="0" fontId="23" fillId="0" borderId="0" xfId="0" applyFont="1"/>
    <xf numFmtId="0" fontId="22" fillId="0" borderId="51" xfId="0" applyFont="1" applyBorder="1" applyAlignment="1">
      <alignment vertical="top"/>
    </xf>
    <xf numFmtId="0" fontId="23" fillId="0" borderId="47" xfId="0" applyFont="1" applyBorder="1" applyAlignment="1">
      <alignment vertical="top"/>
    </xf>
    <xf numFmtId="0" fontId="23" fillId="0" borderId="48" xfId="0" applyFont="1" applyBorder="1"/>
    <xf numFmtId="0" fontId="22" fillId="0" borderId="46" xfId="0" applyFont="1" applyBorder="1" applyAlignment="1">
      <alignment vertical="top"/>
    </xf>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8" xfId="0" applyFont="1" applyBorder="1"/>
    <xf numFmtId="3" fontId="23" fillId="0" borderId="21" xfId="0" applyNumberFormat="1" applyFont="1" applyBorder="1"/>
    <xf numFmtId="3" fontId="22" fillId="0" borderId="39" xfId="0" applyNumberFormat="1" applyFont="1" applyBorder="1"/>
    <xf numFmtId="3" fontId="23" fillId="0" borderId="18" xfId="0" applyNumberFormat="1" applyFont="1" applyBorder="1"/>
    <xf numFmtId="0" fontId="23" fillId="0" borderId="46" xfId="0" applyFont="1" applyBorder="1" applyAlignment="1">
      <alignment vertical="top"/>
    </xf>
    <xf numFmtId="3" fontId="22" fillId="0" borderId="21" xfId="0" applyNumberFormat="1" applyFont="1" applyBorder="1"/>
    <xf numFmtId="0" fontId="23" fillId="0" borderId="55" xfId="0" applyFont="1" applyBorder="1" applyAlignment="1">
      <alignment vertical="top"/>
    </xf>
    <xf numFmtId="3" fontId="22" fillId="0" borderId="54" xfId="0" applyNumberFormat="1" applyFont="1" applyBorder="1"/>
    <xf numFmtId="0" fontId="23" fillId="0" borderId="51" xfId="0" applyFont="1" applyBorder="1" applyAlignment="1">
      <alignment vertical="top"/>
    </xf>
    <xf numFmtId="0" fontId="23" fillId="0" borderId="50" xfId="0" applyFont="1" applyBorder="1" applyAlignment="1">
      <alignment vertical="top"/>
    </xf>
    <xf numFmtId="3" fontId="22" fillId="0" borderId="58" xfId="0" applyNumberFormat="1" applyFont="1" applyBorder="1"/>
    <xf numFmtId="0" fontId="22" fillId="0" borderId="3" xfId="0" applyFont="1" applyBorder="1" applyAlignment="1">
      <alignment horizontal="center" vertical="center" wrapText="1"/>
    </xf>
    <xf numFmtId="0" fontId="23" fillId="0" borderId="19" xfId="0" applyFont="1" applyBorder="1"/>
    <xf numFmtId="3" fontId="23" fillId="0" borderId="22" xfId="0" applyNumberFormat="1" applyFont="1" applyBorder="1"/>
    <xf numFmtId="3" fontId="22" fillId="0" borderId="40" xfId="0" applyNumberFormat="1" applyFont="1" applyBorder="1"/>
    <xf numFmtId="3" fontId="23" fillId="0" borderId="19" xfId="0" applyNumberFormat="1" applyFont="1" applyBorder="1"/>
    <xf numFmtId="3" fontId="22" fillId="0" borderId="59" xfId="0" applyNumberFormat="1" applyFont="1" applyBorder="1"/>
    <xf numFmtId="3" fontId="22" fillId="0" borderId="60" xfId="0" applyNumberFormat="1" applyFont="1" applyBorder="1"/>
    <xf numFmtId="0" fontId="15" fillId="0" borderId="0" xfId="0" applyFont="1"/>
    <xf numFmtId="0" fontId="27" fillId="0" borderId="0" xfId="0" applyFont="1"/>
    <xf numFmtId="0" fontId="15" fillId="0" borderId="35" xfId="0" applyFont="1" applyBorder="1" applyAlignment="1"/>
    <xf numFmtId="0" fontId="19" fillId="0" borderId="0" xfId="0" applyFont="1" applyAlignment="1"/>
    <xf numFmtId="0" fontId="12" fillId="0" borderId="0" xfId="0" applyFont="1" applyAlignment="1">
      <alignment horizontal="left" indent="2"/>
    </xf>
    <xf numFmtId="0" fontId="12" fillId="0" borderId="0" xfId="0" applyFont="1" applyAlignment="1">
      <alignment wrapText="1"/>
    </xf>
    <xf numFmtId="0" fontId="18" fillId="0" borderId="0" xfId="0" applyFont="1" applyAlignment="1">
      <alignment wrapText="1"/>
    </xf>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4" xfId="0" applyFont="1" applyBorder="1" applyAlignment="1">
      <alignment horizontal="center" vertical="top" wrapText="1"/>
    </xf>
    <xf numFmtId="0" fontId="13" fillId="0" borderId="46" xfId="0" applyFont="1" applyBorder="1"/>
    <xf numFmtId="0" fontId="13" fillId="0" borderId="51" xfId="0" applyFont="1" applyBorder="1"/>
    <xf numFmtId="0" fontId="13" fillId="0" borderId="47" xfId="0" applyFont="1" applyBorder="1"/>
    <xf numFmtId="0" fontId="13" fillId="0" borderId="51" xfId="0" applyFont="1" applyBorder="1" applyAlignment="1">
      <alignment horizontal="left" indent="1"/>
    </xf>
    <xf numFmtId="0" fontId="13" fillId="0" borderId="47" xfId="0" applyFont="1" applyBorder="1" applyAlignment="1">
      <alignment horizontal="left" indent="1"/>
    </xf>
    <xf numFmtId="0" fontId="18" fillId="0" borderId="9" xfId="0" applyFont="1" applyBorder="1" applyAlignment="1">
      <alignment horizontal="center"/>
    </xf>
    <xf numFmtId="0" fontId="11" fillId="0" borderId="17" xfId="0" applyFont="1" applyBorder="1" applyAlignment="1">
      <alignment horizontal="left" indent="2"/>
    </xf>
    <xf numFmtId="0" fontId="11" fillId="0" borderId="20" xfId="0" applyFont="1" applyBorder="1" applyAlignment="1">
      <alignment horizontal="left" indent="2"/>
    </xf>
    <xf numFmtId="0" fontId="28" fillId="0" borderId="20" xfId="0" applyFont="1" applyBorder="1" applyAlignment="1">
      <alignment horizontal="left" indent="8"/>
    </xf>
    <xf numFmtId="0" fontId="18" fillId="0" borderId="20" xfId="0" applyFont="1" applyBorder="1"/>
    <xf numFmtId="0" fontId="18" fillId="0" borderId="20" xfId="0" applyFont="1" applyBorder="1" applyAlignment="1">
      <alignment horizontal="center"/>
    </xf>
    <xf numFmtId="0" fontId="18" fillId="0" borderId="67" xfId="0" applyFont="1" applyBorder="1" applyAlignment="1">
      <alignment horizontal="center"/>
    </xf>
    <xf numFmtId="0" fontId="11" fillId="0" borderId="67" xfId="0" applyFont="1" applyBorder="1" applyAlignment="1">
      <alignment horizontal="left" wrapText="1" indent="2"/>
    </xf>
    <xf numFmtId="0" fontId="11" fillId="0" borderId="70" xfId="0" applyFont="1" applyBorder="1"/>
    <xf numFmtId="0" fontId="15" fillId="0" borderId="0" xfId="0" applyFont="1" applyAlignment="1">
      <alignment wrapText="1"/>
    </xf>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8" fillId="0" borderId="0" xfId="0" applyFont="1" applyBorder="1" applyAlignment="1">
      <alignment horizontal="right" indent="1"/>
    </xf>
    <xf numFmtId="0" fontId="13" fillId="0" borderId="0" xfId="0" applyFont="1" applyBorder="1"/>
    <xf numFmtId="0" fontId="11" fillId="0" borderId="18" xfId="0" applyFont="1" applyBorder="1" applyAlignment="1">
      <alignment horizontal="left" indent="1"/>
    </xf>
    <xf numFmtId="0" fontId="11" fillId="0" borderId="54" xfId="0" applyFont="1" applyBorder="1" applyAlignment="1">
      <alignment horizontal="left" indent="1"/>
    </xf>
    <xf numFmtId="0" fontId="11" fillId="0" borderId="39" xfId="0" applyFont="1" applyBorder="1" applyAlignment="1">
      <alignment horizontal="left" indent="1"/>
    </xf>
    <xf numFmtId="0" fontId="11" fillId="0" borderId="54" xfId="0" applyFont="1" applyBorder="1" applyAlignment="1">
      <alignment horizontal="left" indent="3"/>
    </xf>
    <xf numFmtId="0" fontId="11" fillId="0" borderId="15" xfId="0" applyFont="1" applyBorder="1" applyAlignment="1">
      <alignment horizontal="left" indent="1"/>
    </xf>
    <xf numFmtId="0" fontId="18" fillId="0" borderId="1" xfId="0" applyFont="1" applyBorder="1" applyAlignment="1">
      <alignment horizontal="right" indent="1"/>
    </xf>
    <xf numFmtId="0" fontId="18" fillId="0" borderId="77" xfId="0" applyFont="1" applyBorder="1"/>
    <xf numFmtId="0" fontId="18" fillId="0" borderId="78" xfId="0" applyFont="1" applyBorder="1" applyAlignment="1">
      <alignment horizontal="left" indent="1"/>
    </xf>
    <xf numFmtId="0" fontId="18" fillId="0" borderId="78" xfId="0" applyFont="1" applyBorder="1"/>
    <xf numFmtId="0" fontId="18" fillId="0" borderId="78" xfId="0" applyFont="1" applyBorder="1" applyAlignment="1">
      <alignment horizontal="left" indent="3"/>
    </xf>
    <xf numFmtId="0" fontId="18" fillId="0" borderId="76" xfId="0" applyFont="1" applyBorder="1" applyAlignment="1">
      <alignment horizontal="left"/>
    </xf>
    <xf numFmtId="0" fontId="18" fillId="0" borderId="78" xfId="0" applyFont="1" applyBorder="1" applyAlignment="1">
      <alignment horizontal="left"/>
    </xf>
    <xf numFmtId="0" fontId="18" fillId="0" borderId="77" xfId="0" applyFont="1" applyBorder="1" applyAlignment="1">
      <alignment horizontal="left" indent="1"/>
    </xf>
    <xf numFmtId="0" fontId="18" fillId="0" borderId="83" xfId="0" applyFont="1" applyBorder="1"/>
    <xf numFmtId="0" fontId="18" fillId="0" borderId="4" xfId="0" applyFont="1" applyBorder="1" applyAlignment="1">
      <alignment horizontal="center" vertical="center" wrapText="1"/>
    </xf>
    <xf numFmtId="165" fontId="12" fillId="0" borderId="87" xfId="2" applyNumberFormat="1" applyFont="1" applyBorder="1" applyAlignment="1">
      <alignment horizontal="left"/>
    </xf>
    <xf numFmtId="165" fontId="12" fillId="0" borderId="87" xfId="2" applyNumberFormat="1" applyFont="1" applyBorder="1" applyAlignment="1">
      <alignment horizontal="center"/>
    </xf>
    <xf numFmtId="164" fontId="12" fillId="0" borderId="29" xfId="1" applyNumberFormat="1" applyFont="1" applyBorder="1" applyAlignment="1">
      <alignment horizontal="left"/>
    </xf>
    <xf numFmtId="0" fontId="13" fillId="0" borderId="71" xfId="0" applyFont="1" applyBorder="1" applyAlignment="1">
      <alignment horizontal="left" indent="3"/>
    </xf>
    <xf numFmtId="0" fontId="10" fillId="0" borderId="17" xfId="0" applyFont="1" applyBorder="1" applyAlignment="1">
      <alignment horizontal="left" indent="2"/>
    </xf>
    <xf numFmtId="0" fontId="10" fillId="0" borderId="88" xfId="0" applyFont="1" applyBorder="1" applyAlignment="1">
      <alignment horizontal="left"/>
    </xf>
    <xf numFmtId="165" fontId="10" fillId="0" borderId="89" xfId="2" applyNumberFormat="1" applyFont="1" applyBorder="1" applyAlignment="1">
      <alignment horizontal="left"/>
    </xf>
    <xf numFmtId="165" fontId="10" fillId="0" borderId="89" xfId="2" applyNumberFormat="1" applyFont="1" applyBorder="1" applyAlignment="1">
      <alignment horizontal="center"/>
    </xf>
    <xf numFmtId="164" fontId="10" fillId="0" borderId="90" xfId="1" applyNumberFormat="1" applyFont="1" applyBorder="1" applyAlignment="1">
      <alignment horizontal="left"/>
    </xf>
    <xf numFmtId="0" fontId="10" fillId="0" borderId="93" xfId="0" applyFont="1" applyBorder="1" applyAlignment="1">
      <alignment horizontal="left"/>
    </xf>
    <xf numFmtId="165" fontId="10" fillId="0" borderId="94" xfId="2" applyNumberFormat="1" applyFont="1" applyBorder="1" applyAlignment="1">
      <alignment horizontal="left"/>
    </xf>
    <xf numFmtId="165" fontId="10" fillId="0" borderId="94" xfId="2" applyNumberFormat="1" applyFont="1" applyBorder="1" applyAlignment="1">
      <alignment horizontal="center"/>
    </xf>
    <xf numFmtId="164" fontId="10" fillId="0" borderId="95" xfId="1" applyNumberFormat="1" applyFont="1" applyBorder="1" applyAlignment="1">
      <alignment horizontal="left"/>
    </xf>
    <xf numFmtId="165" fontId="12" fillId="0" borderId="94" xfId="2" applyNumberFormat="1" applyFont="1" applyBorder="1" applyAlignment="1">
      <alignment horizontal="left"/>
    </xf>
    <xf numFmtId="165" fontId="12" fillId="0" borderId="94" xfId="2" applyNumberFormat="1" applyFont="1" applyBorder="1" applyAlignment="1">
      <alignment horizontal="center"/>
    </xf>
    <xf numFmtId="164" fontId="12" fillId="0" borderId="95" xfId="1" applyNumberFormat="1" applyFont="1" applyBorder="1" applyAlignment="1">
      <alignment horizontal="left"/>
    </xf>
    <xf numFmtId="0" fontId="18" fillId="0" borderId="26" xfId="0" applyFont="1" applyBorder="1" applyAlignment="1">
      <alignment horizontal="left"/>
    </xf>
    <xf numFmtId="0" fontId="10" fillId="0" borderId="1" xfId="0" applyFont="1" applyBorder="1" applyAlignment="1">
      <alignment horizontal="center" vertical="top" wrapText="1"/>
    </xf>
    <xf numFmtId="0" fontId="10" fillId="0" borderId="71" xfId="0" applyFont="1" applyBorder="1" applyAlignment="1">
      <alignment horizontal="left" indent="3"/>
    </xf>
    <xf numFmtId="0" fontId="10" fillId="0" borderId="20" xfId="0" applyFont="1" applyBorder="1" applyAlignment="1">
      <alignment horizontal="left" indent="3"/>
    </xf>
    <xf numFmtId="0" fontId="23" fillId="0" borderId="84" xfId="0" applyFont="1" applyBorder="1" applyAlignment="1">
      <alignment vertical="top"/>
    </xf>
    <xf numFmtId="0" fontId="23" fillId="0" borderId="50" xfId="0" applyFont="1" applyBorder="1"/>
    <xf numFmtId="0" fontId="9" fillId="0" borderId="1" xfId="0" applyFont="1" applyBorder="1" applyAlignment="1">
      <alignment horizontal="center" vertical="top" wrapText="1"/>
    </xf>
    <xf numFmtId="0" fontId="9" fillId="0" borderId="20" xfId="0" applyFont="1" applyBorder="1" applyAlignment="1">
      <alignment horizontal="left" indent="3"/>
    </xf>
    <xf numFmtId="0" fontId="9" fillId="0" borderId="93" xfId="0" applyFont="1" applyBorder="1" applyAlignment="1">
      <alignment horizontal="left"/>
    </xf>
    <xf numFmtId="0" fontId="9" fillId="0" borderId="55" xfId="0" applyFont="1" applyBorder="1"/>
    <xf numFmtId="0" fontId="9" fillId="0" borderId="20" xfId="0" applyFont="1" applyBorder="1" applyAlignment="1">
      <alignment horizontal="left" indent="2"/>
    </xf>
    <xf numFmtId="0" fontId="18" fillId="0" borderId="4" xfId="0" applyFont="1" applyBorder="1" applyAlignment="1">
      <alignment horizontal="center" vertical="center" wrapText="1"/>
    </xf>
    <xf numFmtId="0" fontId="8" fillId="0" borderId="0" xfId="0" applyFont="1"/>
    <xf numFmtId="0" fontId="32" fillId="0" borderId="104" xfId="0" applyFont="1" applyBorder="1" applyAlignment="1">
      <alignment horizontal="center"/>
    </xf>
    <xf numFmtId="0" fontId="19" fillId="0" borderId="105" xfId="0" applyFont="1" applyBorder="1"/>
    <xf numFmtId="0" fontId="29" fillId="0" borderId="106" xfId="0" applyFont="1" applyBorder="1"/>
    <xf numFmtId="0" fontId="30" fillId="0" borderId="0" xfId="0" applyFont="1" applyBorder="1" applyAlignment="1">
      <alignment horizontal="left" vertical="top"/>
    </xf>
    <xf numFmtId="0" fontId="30" fillId="0" borderId="0" xfId="0" applyFont="1"/>
    <xf numFmtId="0" fontId="31" fillId="0" borderId="0" xfId="0" applyFont="1"/>
    <xf numFmtId="0" fontId="33" fillId="0" borderId="104" xfId="0" applyFont="1" applyBorder="1" applyAlignment="1">
      <alignment horizontal="center"/>
    </xf>
    <xf numFmtId="0" fontId="34" fillId="0" borderId="105" xfId="0" applyFont="1" applyBorder="1" applyAlignment="1"/>
    <xf numFmtId="0" fontId="19" fillId="0" borderId="105" xfId="0" applyFont="1" applyBorder="1" applyAlignment="1"/>
    <xf numFmtId="0" fontId="19" fillId="0" borderId="106" xfId="0" applyFont="1" applyBorder="1" applyAlignment="1"/>
    <xf numFmtId="0" fontId="15" fillId="0" borderId="107" xfId="0" applyFont="1" applyBorder="1" applyAlignment="1"/>
    <xf numFmtId="0" fontId="19" fillId="0" borderId="106" xfId="0" applyFont="1" applyBorder="1"/>
    <xf numFmtId="0" fontId="7" fillId="0" borderId="0" xfId="0" applyFont="1"/>
    <xf numFmtId="0" fontId="7" fillId="0" borderId="31" xfId="0" applyFont="1" applyBorder="1" applyAlignment="1">
      <alignment vertical="top" wrapText="1"/>
    </xf>
    <xf numFmtId="0" fontId="7" fillId="0" borderId="0" xfId="0" applyFont="1" applyAlignment="1">
      <alignment vertical="top"/>
    </xf>
    <xf numFmtId="0" fontId="7" fillId="0" borderId="54" xfId="0" applyFont="1" applyBorder="1" applyAlignment="1">
      <alignment horizontal="left" indent="1"/>
    </xf>
    <xf numFmtId="0" fontId="7" fillId="0" borderId="0" xfId="0" applyFont="1" applyAlignment="1">
      <alignment wrapText="1"/>
    </xf>
    <xf numFmtId="0" fontId="6" fillId="0" borderId="37" xfId="0" applyFont="1" applyBorder="1" applyAlignment="1">
      <alignment horizontal="left" indent="2"/>
    </xf>
    <xf numFmtId="0" fontId="9" fillId="0" borderId="108" xfId="0" applyFont="1" applyBorder="1" applyAlignment="1">
      <alignment horizontal="left" indent="1"/>
    </xf>
    <xf numFmtId="0" fontId="9" fillId="0" borderId="10" xfId="0" applyFont="1" applyBorder="1" applyAlignment="1">
      <alignment horizontal="left" indent="1"/>
    </xf>
    <xf numFmtId="0" fontId="6" fillId="0" borderId="20" xfId="0" applyFont="1" applyBorder="1" applyAlignment="1">
      <alignment horizontal="left" indent="2"/>
    </xf>
    <xf numFmtId="0" fontId="5" fillId="0" borderId="1" xfId="0" applyFont="1" applyBorder="1" applyAlignment="1">
      <alignment horizontal="center" vertical="top" wrapText="1"/>
    </xf>
    <xf numFmtId="3" fontId="18" fillId="0" borderId="1" xfId="0" applyNumberFormat="1" applyFont="1" applyBorder="1"/>
    <xf numFmtId="3" fontId="12" fillId="0" borderId="18" xfId="0" applyNumberFormat="1" applyFont="1" applyBorder="1"/>
    <xf numFmtId="3" fontId="12" fillId="0" borderId="39" xfId="0" applyNumberFormat="1" applyFont="1" applyBorder="1"/>
    <xf numFmtId="3" fontId="18" fillId="0" borderId="8" xfId="0" applyNumberFormat="1" applyFont="1" applyBorder="1"/>
    <xf numFmtId="0" fontId="12" fillId="0" borderId="38" xfId="0" applyFont="1" applyBorder="1" applyAlignment="1">
      <alignment horizontal="center"/>
    </xf>
    <xf numFmtId="3" fontId="12" fillId="0" borderId="54" xfId="0" applyNumberFormat="1" applyFont="1" applyBorder="1"/>
    <xf numFmtId="3" fontId="12" fillId="0" borderId="15" xfId="0" applyNumberFormat="1" applyFont="1" applyBorder="1"/>
    <xf numFmtId="0" fontId="4" fillId="0" borderId="20" xfId="0" applyFont="1" applyBorder="1" applyAlignment="1">
      <alignment horizontal="left" indent="2"/>
    </xf>
    <xf numFmtId="0" fontId="4" fillId="0" borderId="0" xfId="0" applyFont="1" applyAlignment="1">
      <alignment horizontal="left" indent="2"/>
    </xf>
    <xf numFmtId="0" fontId="4" fillId="0" borderId="0" xfId="0" applyFont="1"/>
    <xf numFmtId="0" fontId="23" fillId="0" borderId="33" xfId="0" applyFont="1" applyBorder="1" applyAlignment="1">
      <alignment vertical="top"/>
    </xf>
    <xf numFmtId="3" fontId="23" fillId="0" borderId="54" xfId="0" applyNumberFormat="1" applyFont="1" applyBorder="1"/>
    <xf numFmtId="3" fontId="23" fillId="0" borderId="59" xfId="0" applyNumberFormat="1" applyFont="1" applyBorder="1"/>
    <xf numFmtId="3" fontId="4" fillId="0" borderId="0" xfId="0" applyNumberFormat="1" applyFont="1"/>
    <xf numFmtId="164" fontId="4" fillId="0" borderId="0" xfId="1" applyNumberFormat="1" applyFont="1"/>
    <xf numFmtId="0" fontId="4" fillId="0" borderId="78" xfId="0" applyFont="1" applyBorder="1" applyAlignment="1">
      <alignment horizontal="left" indent="1"/>
    </xf>
    <xf numFmtId="0" fontId="4" fillId="0" borderId="78" xfId="0" applyFont="1" applyBorder="1" applyAlignment="1">
      <alignment horizontal="left" indent="6"/>
    </xf>
    <xf numFmtId="0" fontId="4" fillId="0" borderId="78" xfId="0" applyFont="1" applyBorder="1" applyAlignment="1">
      <alignment horizontal="left" indent="3"/>
    </xf>
    <xf numFmtId="0" fontId="4" fillId="0" borderId="78" xfId="0" applyFont="1" applyBorder="1" applyAlignment="1">
      <alignment horizontal="left" indent="4"/>
    </xf>
    <xf numFmtId="0" fontId="4" fillId="0" borderId="27" xfId="0" applyFont="1" applyBorder="1" applyAlignment="1">
      <alignment horizontal="left"/>
    </xf>
    <xf numFmtId="0" fontId="39"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xf numFmtId="0" fontId="1" fillId="0" borderId="0" xfId="0" applyFont="1" applyAlignment="1"/>
    <xf numFmtId="0" fontId="4" fillId="0" borderId="0" xfId="0" applyFont="1" applyAlignment="1"/>
    <xf numFmtId="0" fontId="4" fillId="0" borderId="0" xfId="0" applyFont="1" applyAlignment="1">
      <alignment horizontal="center" wrapText="1"/>
    </xf>
    <xf numFmtId="0" fontId="40" fillId="0" borderId="0" xfId="0" applyFont="1"/>
    <xf numFmtId="0" fontId="41" fillId="0" borderId="0" xfId="0" applyFont="1"/>
    <xf numFmtId="0" fontId="41" fillId="0" borderId="0" xfId="0" applyFont="1" applyAlignment="1">
      <alignment horizontal="center" wrapText="1"/>
    </xf>
    <xf numFmtId="0" fontId="41" fillId="0" borderId="0" xfId="0" applyFont="1" applyAlignment="1">
      <alignment vertical="top" wrapText="1"/>
    </xf>
    <xf numFmtId="0" fontId="40" fillId="0" borderId="0" xfId="0" applyFont="1" applyAlignment="1">
      <alignment vertical="top" wrapText="1"/>
    </xf>
    <xf numFmtId="0" fontId="4" fillId="0" borderId="17" xfId="0" applyFont="1" applyBorder="1" applyAlignment="1">
      <alignment horizontal="left" indent="3"/>
    </xf>
    <xf numFmtId="0" fontId="4" fillId="0" borderId="20" xfId="0" applyFont="1" applyBorder="1" applyAlignment="1">
      <alignment horizontal="left" indent="3"/>
    </xf>
    <xf numFmtId="166" fontId="13" fillId="0" borderId="0" xfId="0" applyNumberFormat="1" applyFont="1"/>
    <xf numFmtId="0" fontId="4" fillId="0" borderId="37" xfId="0" applyFont="1" applyBorder="1" applyAlignment="1">
      <alignment horizontal="left" indent="3"/>
    </xf>
    <xf numFmtId="0" fontId="4" fillId="0" borderId="10" xfId="0" applyFont="1" applyBorder="1" applyAlignment="1">
      <alignment horizontal="left" indent="3"/>
    </xf>
    <xf numFmtId="0" fontId="4" fillId="0" borderId="1" xfId="0" applyFont="1" applyBorder="1" applyAlignment="1">
      <alignment horizontal="center" vertical="top" wrapText="1"/>
    </xf>
    <xf numFmtId="3" fontId="12" fillId="0" borderId="30" xfId="0" applyNumberFormat="1" applyFont="1" applyBorder="1"/>
    <xf numFmtId="3" fontId="12" fillId="0" borderId="31" xfId="0" applyNumberFormat="1" applyFont="1" applyBorder="1"/>
    <xf numFmtId="3" fontId="23" fillId="0" borderId="24" xfId="0" applyNumberFormat="1" applyFont="1" applyBorder="1"/>
    <xf numFmtId="3" fontId="23" fillId="0" borderId="25" xfId="0" applyNumberFormat="1" applyFont="1" applyBorder="1"/>
    <xf numFmtId="0" fontId="4" fillId="0" borderId="79" xfId="0" applyFont="1" applyBorder="1" applyAlignment="1">
      <alignment horizontal="left"/>
    </xf>
    <xf numFmtId="0" fontId="10" fillId="0" borderId="33" xfId="0" applyFont="1" applyBorder="1" applyAlignment="1">
      <alignment horizontal="left"/>
    </xf>
    <xf numFmtId="165" fontId="12" fillId="0" borderId="0" xfId="2" applyNumberFormat="1" applyFont="1" applyBorder="1" applyAlignment="1">
      <alignment horizontal="left"/>
    </xf>
    <xf numFmtId="165" fontId="12" fillId="0" borderId="0" xfId="2" applyNumberFormat="1" applyFont="1" applyBorder="1" applyAlignment="1">
      <alignment horizontal="center"/>
    </xf>
    <xf numFmtId="164" fontId="12" fillId="0" borderId="115" xfId="1" applyNumberFormat="1" applyFont="1" applyBorder="1" applyAlignment="1">
      <alignment horizontal="left"/>
    </xf>
    <xf numFmtId="37" fontId="46" fillId="0" borderId="15" xfId="0" applyNumberFormat="1" applyFont="1" applyFill="1" applyBorder="1" applyAlignment="1"/>
    <xf numFmtId="0" fontId="13" fillId="0" borderId="20" xfId="0" applyFont="1" applyFill="1" applyBorder="1" applyAlignment="1">
      <alignment horizontal="left" indent="3"/>
    </xf>
    <xf numFmtId="0" fontId="13" fillId="0" borderId="20" xfId="0" applyFont="1" applyFill="1" applyBorder="1" applyAlignment="1">
      <alignment horizontal="left" indent="5"/>
    </xf>
    <xf numFmtId="0" fontId="13" fillId="0" borderId="23" xfId="0" applyFont="1" applyFill="1" applyBorder="1" applyAlignment="1">
      <alignment horizontal="left" indent="5"/>
    </xf>
    <xf numFmtId="0" fontId="10" fillId="0" borderId="6" xfId="0" applyFont="1" applyFill="1" applyBorder="1" applyAlignment="1">
      <alignment horizontal="left" indent="3"/>
    </xf>
    <xf numFmtId="0" fontId="13" fillId="0" borderId="0" xfId="0" applyFont="1" applyFill="1"/>
    <xf numFmtId="0" fontId="13" fillId="0" borderId="1" xfId="0" applyFont="1" applyFill="1" applyBorder="1" applyAlignment="1">
      <alignment horizontal="center" vertical="top" wrapText="1"/>
    </xf>
    <xf numFmtId="0" fontId="13" fillId="0" borderId="17" xfId="0" applyFont="1" applyFill="1" applyBorder="1" applyAlignment="1">
      <alignment horizontal="left" indent="3"/>
    </xf>
    <xf numFmtId="0" fontId="13" fillId="0" borderId="37" xfId="0" applyFont="1" applyFill="1" applyBorder="1" applyAlignment="1">
      <alignment horizontal="left" indent="3"/>
    </xf>
    <xf numFmtId="0" fontId="18" fillId="0" borderId="16" xfId="0" applyFont="1" applyFill="1" applyBorder="1" applyAlignment="1">
      <alignment horizontal="right"/>
    </xf>
    <xf numFmtId="0" fontId="10" fillId="0" borderId="17" xfId="0" applyFont="1" applyFill="1" applyBorder="1" applyAlignment="1">
      <alignment horizontal="left" indent="2"/>
    </xf>
    <xf numFmtId="0" fontId="6" fillId="0" borderId="37" xfId="0" applyFont="1" applyFill="1" applyBorder="1" applyAlignment="1">
      <alignment horizontal="left" indent="2"/>
    </xf>
    <xf numFmtId="0" fontId="13" fillId="0" borderId="71" xfId="0" applyFont="1" applyFill="1" applyBorder="1" applyAlignment="1">
      <alignment horizontal="left" indent="3"/>
    </xf>
    <xf numFmtId="0" fontId="9" fillId="0" borderId="6" xfId="0" applyFont="1" applyFill="1" applyBorder="1" applyAlignment="1">
      <alignment horizontal="left" indent="3"/>
    </xf>
    <xf numFmtId="0" fontId="4" fillId="0" borderId="31" xfId="0" applyFont="1" applyBorder="1" applyAlignment="1">
      <alignment vertical="top" wrapText="1"/>
    </xf>
    <xf numFmtId="37" fontId="23" fillId="0" borderId="22" xfId="0" applyNumberFormat="1" applyFont="1" applyBorder="1"/>
    <xf numFmtId="37" fontId="22" fillId="0" borderId="40" xfId="0" applyNumberFormat="1" applyFont="1" applyBorder="1"/>
    <xf numFmtId="0" fontId="41" fillId="0" borderId="0" xfId="0" applyFont="1" applyAlignment="1">
      <alignment wrapText="1"/>
    </xf>
    <xf numFmtId="0" fontId="47" fillId="0" borderId="0" xfId="14" applyFont="1"/>
    <xf numFmtId="0" fontId="38" fillId="0" borderId="0" xfId="14"/>
    <xf numFmtId="0" fontId="48" fillId="0" borderId="0" xfId="14" applyFont="1"/>
    <xf numFmtId="0" fontId="49" fillId="0" borderId="0" xfId="14" applyFont="1"/>
    <xf numFmtId="0" fontId="38" fillId="2" borderId="0" xfId="14" applyFont="1" applyFill="1" applyAlignment="1"/>
    <xf numFmtId="0" fontId="38" fillId="2" borderId="0" xfId="14" applyFont="1" applyFill="1" applyBorder="1" applyAlignment="1">
      <alignment vertical="top" wrapText="1"/>
    </xf>
    <xf numFmtId="0" fontId="53" fillId="4" borderId="0" xfId="14" applyFont="1" applyFill="1" applyProtection="1">
      <protection hidden="1"/>
    </xf>
    <xf numFmtId="3" fontId="55" fillId="0" borderId="69" xfId="0" applyNumberFormat="1" applyFont="1" applyBorder="1"/>
    <xf numFmtId="3" fontId="56" fillId="0" borderId="68" xfId="0" applyNumberFormat="1" applyFont="1" applyBorder="1"/>
    <xf numFmtId="3" fontId="56" fillId="0" borderId="21" xfId="0" applyNumberFormat="1" applyFont="1" applyBorder="1"/>
    <xf numFmtId="3" fontId="56" fillId="0" borderId="22" xfId="0" applyNumberFormat="1" applyFont="1" applyBorder="1"/>
    <xf numFmtId="3" fontId="55" fillId="0" borderId="58" xfId="0" applyNumberFormat="1" applyFont="1" applyBorder="1"/>
    <xf numFmtId="3" fontId="55" fillId="0" borderId="60" xfId="0" applyNumberFormat="1" applyFont="1" applyBorder="1"/>
    <xf numFmtId="0" fontId="54" fillId="3" borderId="0" xfId="0" applyFont="1" applyFill="1"/>
    <xf numFmtId="0" fontId="30" fillId="0" borderId="78" xfId="0" applyFont="1" applyBorder="1" applyAlignment="1">
      <alignment horizontal="left" indent="6"/>
    </xf>
    <xf numFmtId="0" fontId="30" fillId="0" borderId="17" xfId="0" applyFont="1" applyFill="1" applyBorder="1" applyAlignment="1">
      <alignment horizontal="left" indent="3"/>
    </xf>
    <xf numFmtId="0" fontId="30" fillId="0" borderId="20" xfId="0" applyFont="1" applyFill="1" applyBorder="1" applyAlignment="1">
      <alignment horizontal="left" indent="3"/>
    </xf>
    <xf numFmtId="3" fontId="30" fillId="0" borderId="18" xfId="0" applyNumberFormat="1" applyFont="1" applyFill="1" applyBorder="1"/>
    <xf numFmtId="3" fontId="30" fillId="0" borderId="21" xfId="0" applyNumberFormat="1" applyFont="1" applyFill="1" applyBorder="1"/>
    <xf numFmtId="0" fontId="12" fillId="0" borderId="30" xfId="0" applyFont="1" applyFill="1" applyBorder="1" applyAlignment="1">
      <alignment horizontal="center"/>
    </xf>
    <xf numFmtId="0" fontId="12" fillId="0" borderId="31" xfId="0" applyFont="1" applyFill="1" applyBorder="1" applyAlignment="1">
      <alignment horizontal="center"/>
    </xf>
    <xf numFmtId="0" fontId="12" fillId="0" borderId="38" xfId="0" applyFont="1" applyFill="1" applyBorder="1" applyAlignment="1">
      <alignment horizontal="center"/>
    </xf>
    <xf numFmtId="0" fontId="18" fillId="0" borderId="32" xfId="0" applyFont="1" applyFill="1" applyBorder="1" applyAlignment="1">
      <alignment horizontal="right"/>
    </xf>
    <xf numFmtId="0" fontId="12" fillId="0" borderId="0" xfId="0" applyFont="1" applyFill="1"/>
    <xf numFmtId="0" fontId="59" fillId="0" borderId="47" xfId="0" applyFont="1" applyBorder="1" applyAlignment="1">
      <alignment vertical="top"/>
    </xf>
    <xf numFmtId="0" fontId="23" fillId="0" borderId="33" xfId="0" applyFont="1" applyBorder="1"/>
    <xf numFmtId="0" fontId="22" fillId="0" borderId="33" xfId="0" applyFont="1" applyBorder="1" applyAlignment="1">
      <alignment vertical="top"/>
    </xf>
    <xf numFmtId="0" fontId="22" fillId="0" borderId="43" xfId="0" applyFont="1" applyFill="1" applyBorder="1" applyAlignment="1">
      <alignment vertical="top" wrapText="1"/>
    </xf>
    <xf numFmtId="0" fontId="23" fillId="0" borderId="44" xfId="0" applyFont="1" applyFill="1" applyBorder="1" applyAlignment="1">
      <alignment horizontal="center" vertical="top" wrapText="1"/>
    </xf>
    <xf numFmtId="0" fontId="23" fillId="0" borderId="38" xfId="0" applyFont="1" applyFill="1" applyBorder="1" applyAlignment="1">
      <alignment horizontal="center" vertical="top" wrapText="1"/>
    </xf>
    <xf numFmtId="0" fontId="23" fillId="0" borderId="21" xfId="0" applyFont="1" applyBorder="1"/>
    <xf numFmtId="0" fontId="23" fillId="0" borderId="22" xfId="0" applyFont="1" applyBorder="1"/>
    <xf numFmtId="0" fontId="23" fillId="0" borderId="43" xfId="0" applyFont="1" applyFill="1" applyBorder="1" applyAlignment="1">
      <alignment horizontal="left" vertical="top" wrapText="1" indent="2"/>
    </xf>
    <xf numFmtId="3" fontId="23" fillId="0" borderId="53" xfId="0" applyNumberFormat="1" applyFont="1" applyFill="1" applyBorder="1"/>
    <xf numFmtId="3" fontId="26" fillId="0" borderId="43" xfId="0" applyNumberFormat="1" applyFont="1" applyFill="1" applyBorder="1"/>
    <xf numFmtId="3" fontId="23" fillId="0" borderId="43" xfId="0" applyNumberFormat="1" applyFont="1" applyFill="1" applyBorder="1"/>
    <xf numFmtId="0" fontId="22" fillId="0" borderId="43" xfId="0" applyFont="1" applyFill="1" applyBorder="1" applyAlignment="1">
      <alignment horizontal="right" vertical="top" wrapText="1" indent="2"/>
    </xf>
    <xf numFmtId="3" fontId="22" fillId="0" borderId="43" xfId="0" applyNumberFormat="1" applyFont="1" applyFill="1" applyBorder="1"/>
    <xf numFmtId="3" fontId="22" fillId="0" borderId="22" xfId="0" applyNumberFormat="1" applyFont="1" applyBorder="1"/>
    <xf numFmtId="0" fontId="4" fillId="0" borderId="21" xfId="0" applyFont="1" applyBorder="1"/>
    <xf numFmtId="0" fontId="4" fillId="0" borderId="22" xfId="0" applyFont="1" applyBorder="1"/>
    <xf numFmtId="0" fontId="4" fillId="0" borderId="33" xfId="0" applyFont="1" applyBorder="1"/>
    <xf numFmtId="0" fontId="4" fillId="0" borderId="43" xfId="0" applyFont="1" applyFill="1" applyBorder="1"/>
    <xf numFmtId="0" fontId="23" fillId="0" borderId="43" xfId="0" applyFont="1" applyFill="1" applyBorder="1" applyAlignment="1">
      <alignment horizontal="left" vertical="top" wrapText="1" indent="4"/>
    </xf>
    <xf numFmtId="0" fontId="22" fillId="0" borderId="43" xfId="0" applyFont="1" applyFill="1" applyBorder="1" applyAlignment="1">
      <alignment horizontal="center" vertical="top" wrapText="1"/>
    </xf>
    <xf numFmtId="0" fontId="11" fillId="0" borderId="1" xfId="0" applyFont="1" applyFill="1" applyBorder="1" applyAlignment="1">
      <alignment horizontal="center" vertical="top" wrapText="1"/>
    </xf>
    <xf numFmtId="0" fontId="4" fillId="0" borderId="47" xfId="0" applyFont="1" applyBorder="1"/>
    <xf numFmtId="37" fontId="4" fillId="0" borderId="22" xfId="0" applyNumberFormat="1" applyFont="1" applyBorder="1"/>
    <xf numFmtId="37" fontId="18" fillId="0" borderId="22" xfId="0" applyNumberFormat="1" applyFont="1" applyBorder="1"/>
    <xf numFmtId="37" fontId="4" fillId="0" borderId="80" xfId="0" applyNumberFormat="1" applyFont="1" applyBorder="1"/>
    <xf numFmtId="37" fontId="30" fillId="0" borderId="110" xfId="0" applyNumberFormat="1" applyFont="1" applyBorder="1"/>
    <xf numFmtId="37" fontId="13" fillId="0" borderId="2" xfId="0" applyNumberFormat="1" applyFont="1" applyBorder="1"/>
    <xf numFmtId="37" fontId="30" fillId="0" borderId="19" xfId="0" applyNumberFormat="1" applyFont="1" applyBorder="1"/>
    <xf numFmtId="37" fontId="13" fillId="0" borderId="21" xfId="0" applyNumberFormat="1" applyFont="1" applyBorder="1"/>
    <xf numFmtId="37" fontId="13" fillId="0" borderId="39" xfId="0" applyNumberFormat="1" applyFont="1" applyBorder="1"/>
    <xf numFmtId="37" fontId="18" fillId="0" borderId="1" xfId="0" applyNumberFormat="1" applyFont="1" applyBorder="1"/>
    <xf numFmtId="37" fontId="10" fillId="0" borderId="39" xfId="0" applyNumberFormat="1" applyFont="1" applyBorder="1"/>
    <xf numFmtId="37" fontId="12" fillId="0" borderId="18" xfId="0" applyNumberFormat="1" applyFont="1" applyBorder="1"/>
    <xf numFmtId="37" fontId="18" fillId="0" borderId="7" xfId="0" applyNumberFormat="1" applyFont="1" applyBorder="1"/>
    <xf numFmtId="37" fontId="12" fillId="0" borderId="21" xfId="0" applyNumberFormat="1" applyFont="1" applyBorder="1"/>
    <xf numFmtId="37" fontId="12" fillId="0" borderId="30" xfId="0" applyNumberFormat="1" applyFont="1" applyBorder="1"/>
    <xf numFmtId="37" fontId="18" fillId="0" borderId="39" xfId="0" applyNumberFormat="1" applyFont="1" applyBorder="1"/>
    <xf numFmtId="37" fontId="13" fillId="0" borderId="22" xfId="0" applyNumberFormat="1" applyFont="1" applyBorder="1"/>
    <xf numFmtId="37" fontId="13" fillId="0" borderId="40" xfId="0" applyNumberFormat="1" applyFont="1" applyBorder="1"/>
    <xf numFmtId="0" fontId="30" fillId="0" borderId="47" xfId="0" applyFont="1" applyFill="1" applyBorder="1"/>
    <xf numFmtId="0" fontId="19" fillId="0" borderId="0" xfId="0" applyFont="1" applyFill="1" applyAlignment="1"/>
    <xf numFmtId="37" fontId="13" fillId="0" borderId="18" xfId="0" applyNumberFormat="1" applyFont="1" applyBorder="1"/>
    <xf numFmtId="37" fontId="30" fillId="0" borderId="21" xfId="0" applyNumberFormat="1" applyFont="1" applyFill="1" applyBorder="1"/>
    <xf numFmtId="37" fontId="13" fillId="0" borderId="54" xfId="0" applyNumberFormat="1" applyFont="1" applyBorder="1"/>
    <xf numFmtId="37" fontId="12" fillId="0" borderId="54" xfId="0" applyNumberFormat="1" applyFont="1" applyBorder="1"/>
    <xf numFmtId="37" fontId="12" fillId="0" borderId="39" xfId="0" applyNumberFormat="1" applyFont="1" applyBorder="1"/>
    <xf numFmtId="37" fontId="4" fillId="0" borderId="54" xfId="0" applyNumberFormat="1" applyFont="1" applyBorder="1"/>
    <xf numFmtId="37" fontId="12" fillId="0" borderId="15" xfId="0" applyNumberFormat="1" applyFont="1" applyBorder="1"/>
    <xf numFmtId="37" fontId="13" fillId="0" borderId="18" xfId="0" applyNumberFormat="1" applyFont="1" applyFill="1" applyBorder="1"/>
    <xf numFmtId="37" fontId="13" fillId="0" borderId="19" xfId="0" applyNumberFormat="1" applyFont="1" applyBorder="1"/>
    <xf numFmtId="37" fontId="13" fillId="0" borderId="21" xfId="0" applyNumberFormat="1" applyFont="1" applyFill="1" applyBorder="1"/>
    <xf numFmtId="37" fontId="13" fillId="0" borderId="11" xfId="0" applyNumberFormat="1" applyFont="1" applyBorder="1"/>
    <xf numFmtId="37" fontId="18" fillId="0" borderId="14" xfId="0" applyNumberFormat="1" applyFont="1" applyBorder="1"/>
    <xf numFmtId="37" fontId="13" fillId="0" borderId="59" xfId="0" applyNumberFormat="1" applyFont="1" applyBorder="1"/>
    <xf numFmtId="37" fontId="13" fillId="0" borderId="24" xfId="0" applyNumberFormat="1" applyFont="1" applyBorder="1"/>
    <xf numFmtId="37" fontId="13" fillId="0" borderId="25" xfId="0" applyNumberFormat="1" applyFont="1" applyBorder="1"/>
    <xf numFmtId="37" fontId="13" fillId="0" borderId="7" xfId="0" applyNumberFormat="1" applyFont="1" applyBorder="1"/>
    <xf numFmtId="37" fontId="13" fillId="0" borderId="8" xfId="0" applyNumberFormat="1" applyFont="1" applyBorder="1"/>
    <xf numFmtId="37" fontId="13" fillId="0" borderId="12" xfId="0" applyNumberFormat="1" applyFont="1" applyBorder="1"/>
    <xf numFmtId="37" fontId="13" fillId="0" borderId="15" xfId="0" applyNumberFormat="1" applyFont="1" applyBorder="1"/>
    <xf numFmtId="37" fontId="13" fillId="0" borderId="0" xfId="0" applyNumberFormat="1" applyFont="1"/>
    <xf numFmtId="37" fontId="13" fillId="0" borderId="1" xfId="0" applyNumberFormat="1" applyFont="1" applyBorder="1" applyAlignment="1">
      <alignment horizontal="center" vertical="top" wrapText="1"/>
    </xf>
    <xf numFmtId="37" fontId="12" fillId="0" borderId="1" xfId="0" applyNumberFormat="1" applyFont="1" applyBorder="1" applyAlignment="1">
      <alignment horizontal="center" vertical="top" wrapText="1"/>
    </xf>
    <xf numFmtId="37" fontId="13" fillId="0" borderId="14" xfId="0" applyNumberFormat="1" applyFont="1" applyBorder="1" applyAlignment="1">
      <alignment horizontal="center" vertical="top" wrapText="1"/>
    </xf>
    <xf numFmtId="37" fontId="30" fillId="0" borderId="22" xfId="0" applyNumberFormat="1" applyFont="1" applyFill="1" applyBorder="1"/>
    <xf numFmtId="37" fontId="46" fillId="0" borderId="63" xfId="0" applyNumberFormat="1" applyFont="1" applyFill="1" applyBorder="1" applyAlignment="1">
      <alignment horizontal="right"/>
    </xf>
    <xf numFmtId="37" fontId="13" fillId="0" borderId="91" xfId="0" applyNumberFormat="1" applyFont="1" applyBorder="1"/>
    <xf numFmtId="37" fontId="4" fillId="0" borderId="12" xfId="0" applyNumberFormat="1" applyFont="1" applyBorder="1"/>
    <xf numFmtId="37" fontId="13" fillId="0" borderId="92" xfId="0" applyNumberFormat="1" applyFont="1" applyBorder="1"/>
    <xf numFmtId="37" fontId="13" fillId="0" borderId="96" xfId="0" applyNumberFormat="1" applyFont="1" applyBorder="1"/>
    <xf numFmtId="37" fontId="4" fillId="0" borderId="15" xfId="0" applyNumberFormat="1" applyFont="1" applyBorder="1"/>
    <xf numFmtId="37" fontId="13" fillId="0" borderId="97" xfId="0" applyNumberFormat="1" applyFont="1" applyBorder="1"/>
    <xf numFmtId="37" fontId="13" fillId="0" borderId="101" xfId="0" applyNumberFormat="1" applyFont="1" applyBorder="1"/>
    <xf numFmtId="37" fontId="4" fillId="0" borderId="116" xfId="0" applyNumberFormat="1" applyFont="1" applyBorder="1"/>
    <xf numFmtId="37" fontId="13" fillId="0" borderId="75" xfId="0" applyNumberFormat="1" applyFont="1" applyBorder="1"/>
    <xf numFmtId="37" fontId="18" fillId="0" borderId="91" xfId="2" applyNumberFormat="1" applyFont="1" applyBorder="1"/>
    <xf numFmtId="37" fontId="13" fillId="0" borderId="99" xfId="0" applyNumberFormat="1" applyFont="1" applyBorder="1"/>
    <xf numFmtId="37" fontId="18" fillId="0" borderId="96" xfId="2" applyNumberFormat="1" applyFont="1" applyBorder="1"/>
    <xf numFmtId="37" fontId="13" fillId="0" borderId="100" xfId="0" applyNumberFormat="1" applyFont="1" applyBorder="1"/>
    <xf numFmtId="37" fontId="13" fillId="0" borderId="66" xfId="0" applyNumberFormat="1" applyFont="1" applyBorder="1"/>
    <xf numFmtId="37" fontId="54" fillId="0" borderId="66" xfId="0" applyNumberFormat="1" applyFont="1" applyBorder="1"/>
    <xf numFmtId="37" fontId="13" fillId="0" borderId="98" xfId="0" applyNumberFormat="1" applyFont="1" applyBorder="1"/>
    <xf numFmtId="37" fontId="18" fillId="0" borderId="21" xfId="0" applyNumberFormat="1" applyFont="1" applyFill="1" applyBorder="1"/>
    <xf numFmtId="37" fontId="18" fillId="0" borderId="21" xfId="0" applyNumberFormat="1" applyFont="1" applyBorder="1"/>
    <xf numFmtId="37" fontId="18" fillId="0" borderId="58" xfId="0" applyNumberFormat="1" applyFont="1" applyFill="1" applyBorder="1"/>
    <xf numFmtId="37" fontId="18" fillId="0" borderId="58" xfId="0" applyNumberFormat="1" applyFont="1" applyBorder="1"/>
    <xf numFmtId="37" fontId="18" fillId="0" borderId="60" xfId="0" applyNumberFormat="1" applyFont="1" applyBorder="1"/>
    <xf numFmtId="37" fontId="13" fillId="0" borderId="69" xfId="0" applyNumberFormat="1" applyFont="1" applyBorder="1"/>
    <xf numFmtId="37" fontId="13" fillId="0" borderId="68" xfId="0" applyNumberFormat="1" applyFont="1" applyBorder="1"/>
    <xf numFmtId="37" fontId="13" fillId="0" borderId="58" xfId="0" applyNumberFormat="1" applyFont="1" applyBorder="1"/>
    <xf numFmtId="37" fontId="28" fillId="0" borderId="21" xfId="0" applyNumberFormat="1" applyFont="1" applyFill="1" applyBorder="1"/>
    <xf numFmtId="37" fontId="28" fillId="0" borderId="21" xfId="0" applyNumberFormat="1" applyFont="1" applyBorder="1"/>
    <xf numFmtId="37" fontId="28" fillId="0" borderId="22" xfId="0" applyNumberFormat="1" applyFont="1" applyBorder="1"/>
    <xf numFmtId="37" fontId="13" fillId="0" borderId="39" xfId="0" applyNumberFormat="1" applyFont="1" applyFill="1" applyBorder="1"/>
    <xf numFmtId="37" fontId="18" fillId="0" borderId="54" xfId="0" applyNumberFormat="1" applyFont="1" applyFill="1" applyBorder="1"/>
    <xf numFmtId="37" fontId="18" fillId="0" borderId="54" xfId="0" applyNumberFormat="1" applyFont="1" applyBorder="1"/>
    <xf numFmtId="37" fontId="18" fillId="0" borderId="59" xfId="0" applyNumberFormat="1" applyFont="1" applyBorder="1"/>
    <xf numFmtId="37" fontId="18" fillId="0" borderId="1" xfId="0" applyNumberFormat="1" applyFont="1" applyFill="1" applyBorder="1"/>
    <xf numFmtId="37" fontId="18" fillId="0" borderId="18" xfId="0" applyNumberFormat="1" applyFont="1" applyBorder="1"/>
    <xf numFmtId="37" fontId="10" fillId="0" borderId="18" xfId="0" applyNumberFormat="1" applyFont="1" applyBorder="1"/>
    <xf numFmtId="37" fontId="10" fillId="0" borderId="19" xfId="0" applyNumberFormat="1" applyFont="1" applyBorder="1"/>
    <xf numFmtId="37" fontId="10" fillId="0" borderId="40" xfId="0" applyNumberFormat="1" applyFont="1" applyBorder="1"/>
    <xf numFmtId="37" fontId="13" fillId="0" borderId="24" xfId="0" applyNumberFormat="1" applyFont="1" applyFill="1" applyBorder="1"/>
    <xf numFmtId="37" fontId="13" fillId="0" borderId="7" xfId="0" applyNumberFormat="1" applyFont="1" applyFill="1" applyBorder="1"/>
    <xf numFmtId="37" fontId="18" fillId="0" borderId="18" xfId="0" applyNumberFormat="1" applyFont="1" applyFill="1" applyBorder="1"/>
    <xf numFmtId="37" fontId="10" fillId="0" borderId="18" xfId="0" applyNumberFormat="1" applyFont="1" applyFill="1" applyBorder="1"/>
    <xf numFmtId="37" fontId="18" fillId="0" borderId="39" xfId="0" applyNumberFormat="1" applyFont="1" applyFill="1" applyBorder="1"/>
    <xf numFmtId="37" fontId="10" fillId="0" borderId="39" xfId="0" applyNumberFormat="1" applyFont="1" applyFill="1" applyBorder="1"/>
    <xf numFmtId="37" fontId="13" fillId="0" borderId="54" xfId="0" applyNumberFormat="1" applyFont="1" applyFill="1" applyBorder="1"/>
    <xf numFmtId="37" fontId="18" fillId="0" borderId="84" xfId="0" applyNumberFormat="1" applyFont="1" applyBorder="1"/>
    <xf numFmtId="37" fontId="31" fillId="0" borderId="69" xfId="0" applyNumberFormat="1" applyFont="1" applyFill="1" applyBorder="1"/>
    <xf numFmtId="37" fontId="18" fillId="0" borderId="85" xfId="0" applyNumberFormat="1" applyFont="1" applyBorder="1"/>
    <xf numFmtId="37" fontId="18" fillId="0" borderId="48" xfId="0" applyNumberFormat="1" applyFont="1" applyBorder="1"/>
    <xf numFmtId="37" fontId="4" fillId="0" borderId="110" xfId="0" applyNumberFormat="1" applyFont="1" applyBorder="1"/>
    <xf numFmtId="37" fontId="18" fillId="0" borderId="51" xfId="0" applyNumberFormat="1" applyFont="1" applyBorder="1"/>
    <xf numFmtId="37" fontId="18" fillId="0" borderId="109" xfId="0" applyNumberFormat="1" applyFont="1" applyBorder="1"/>
    <xf numFmtId="37" fontId="31" fillId="0" borderId="51" xfId="0" applyNumberFormat="1" applyFont="1" applyBorder="1"/>
    <xf numFmtId="37" fontId="31" fillId="0" borderId="54" xfId="0" applyNumberFormat="1" applyFont="1" applyBorder="1"/>
    <xf numFmtId="37" fontId="31" fillId="0" borderId="109" xfId="0" applyNumberFormat="1" applyFont="1" applyBorder="1"/>
    <xf numFmtId="37" fontId="18" fillId="0" borderId="55" xfId="0" applyNumberFormat="1" applyFont="1" applyBorder="1"/>
    <xf numFmtId="37" fontId="18" fillId="0" borderId="24" xfId="0" applyNumberFormat="1" applyFont="1" applyBorder="1"/>
    <xf numFmtId="37" fontId="4" fillId="0" borderId="111" xfId="0" applyNumberFormat="1" applyFont="1" applyBorder="1"/>
    <xf numFmtId="37" fontId="20" fillId="0" borderId="37" xfId="0" applyNumberFormat="1" applyFont="1" applyBorder="1"/>
    <xf numFmtId="37" fontId="20" fillId="0" borderId="39" xfId="0" applyNumberFormat="1" applyFont="1" applyBorder="1"/>
    <xf numFmtId="37" fontId="4" fillId="0" borderId="40" xfId="0" applyNumberFormat="1" applyFont="1" applyBorder="1"/>
    <xf numFmtId="37" fontId="31" fillId="0" borderId="117" xfId="0" applyNumberFormat="1" applyFont="1" applyBorder="1"/>
    <xf numFmtId="37" fontId="18" fillId="0" borderId="20" xfId="0" applyNumberFormat="1" applyFont="1" applyBorder="1"/>
    <xf numFmtId="37" fontId="4" fillId="0" borderId="20" xfId="0" applyNumberFormat="1" applyFont="1" applyBorder="1"/>
    <xf numFmtId="37" fontId="4" fillId="0" borderId="21" xfId="0" applyNumberFormat="1" applyFont="1" applyBorder="1"/>
    <xf numFmtId="37" fontId="18" fillId="0" borderId="37" xfId="0" applyNumberFormat="1" applyFont="1" applyBorder="1"/>
    <xf numFmtId="37" fontId="18" fillId="0" borderId="40" xfId="0" applyNumberFormat="1" applyFont="1" applyBorder="1"/>
    <xf numFmtId="37" fontId="18" fillId="0" borderId="71" xfId="0" applyNumberFormat="1" applyFont="1" applyBorder="1"/>
    <xf numFmtId="37" fontId="18" fillId="0" borderId="47" xfId="0" applyNumberFormat="1" applyFont="1" applyBorder="1"/>
    <xf numFmtId="37" fontId="18" fillId="0" borderId="80" xfId="0" applyNumberFormat="1" applyFont="1" applyBorder="1"/>
    <xf numFmtId="37" fontId="4" fillId="0" borderId="47" xfId="0" applyNumberFormat="1" applyFont="1" applyBorder="1"/>
    <xf numFmtId="37" fontId="30" fillId="0" borderId="80" xfId="0" applyNumberFormat="1" applyFont="1" applyBorder="1"/>
    <xf numFmtId="37" fontId="30" fillId="0" borderId="47" xfId="0" applyNumberFormat="1" applyFont="1" applyBorder="1"/>
    <xf numFmtId="37" fontId="30" fillId="0" borderId="21" xfId="0" applyNumberFormat="1" applyFont="1" applyBorder="1"/>
    <xf numFmtId="37" fontId="18" fillId="0" borderId="110" xfId="0" applyNumberFormat="1" applyFont="1" applyBorder="1"/>
    <xf numFmtId="37" fontId="18" fillId="0" borderId="33" xfId="0" applyNumberFormat="1" applyFont="1" applyBorder="1"/>
    <xf numFmtId="37" fontId="18" fillId="0" borderId="15" xfId="0" applyNumberFormat="1" applyFont="1" applyBorder="1"/>
    <xf numFmtId="37" fontId="18" fillId="0" borderId="101" xfId="0" applyNumberFormat="1" applyFont="1" applyBorder="1"/>
    <xf numFmtId="37" fontId="4" fillId="0" borderId="81" xfId="0" applyNumberFormat="1" applyFont="1" applyBorder="1"/>
    <xf numFmtId="37" fontId="4" fillId="0" borderId="66" xfId="0" applyNumberFormat="1" applyFont="1" applyBorder="1"/>
    <xf numFmtId="37" fontId="4" fillId="0" borderId="82" xfId="0" applyNumberFormat="1" applyFont="1" applyBorder="1"/>
    <xf numFmtId="37" fontId="31" fillId="0" borderId="66" xfId="0" applyNumberFormat="1" applyFont="1" applyFill="1" applyBorder="1"/>
    <xf numFmtId="37" fontId="30" fillId="0" borderId="2" xfId="0" applyNumberFormat="1" applyFont="1" applyFill="1" applyBorder="1"/>
    <xf numFmtId="37" fontId="13" fillId="0" borderId="22" xfId="0" applyNumberFormat="1" applyFont="1" applyFill="1" applyBorder="1"/>
    <xf numFmtId="37" fontId="13" fillId="0" borderId="58" xfId="0" applyNumberFormat="1" applyFont="1" applyFill="1" applyBorder="1"/>
    <xf numFmtId="37" fontId="13" fillId="0" borderId="60" xfId="0" applyNumberFormat="1" applyFont="1" applyFill="1" applyBorder="1"/>
    <xf numFmtId="0" fontId="50" fillId="0" borderId="0" xfId="14" applyFont="1" applyBorder="1" applyAlignment="1"/>
    <xf numFmtId="0" fontId="38" fillId="0" borderId="0" xfId="14" applyFont="1" applyBorder="1" applyAlignment="1"/>
    <xf numFmtId="0" fontId="51" fillId="2" borderId="0" xfId="14" applyFont="1" applyFill="1" applyBorder="1" applyAlignment="1">
      <alignment horizontal="center" vertical="top"/>
    </xf>
    <xf numFmtId="0" fontId="52" fillId="3" borderId="0" xfId="14" applyFont="1" applyFill="1" applyBorder="1" applyAlignment="1">
      <alignment vertical="top" wrapText="1"/>
    </xf>
    <xf numFmtId="0" fontId="4" fillId="0" borderId="0" xfId="0" applyFont="1" applyAlignment="1">
      <alignment horizontal="left" vertical="top"/>
    </xf>
    <xf numFmtId="0" fontId="35"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3" xfId="0" applyFont="1" applyFill="1" applyBorder="1" applyAlignment="1">
      <alignment horizontal="center" vertical="center"/>
    </xf>
    <xf numFmtId="0" fontId="18" fillId="0" borderId="10" xfId="0" applyFont="1" applyFill="1" applyBorder="1" applyAlignment="1">
      <alignment horizontal="center" vertical="center"/>
    </xf>
    <xf numFmtId="0" fontId="13" fillId="0" borderId="0" xfId="0" applyFont="1" applyAlignment="1">
      <alignment horizont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2" fillId="0" borderId="0" xfId="0" applyFont="1" applyAlignment="1">
      <alignment horizontal="center"/>
    </xf>
    <xf numFmtId="0" fontId="20" fillId="0" borderId="0" xfId="0" applyFont="1" applyAlignment="1">
      <alignment horizontal="left" vertical="top"/>
    </xf>
    <xf numFmtId="0" fontId="18" fillId="0" borderId="13"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5" xfId="0" applyFont="1" applyBorder="1" applyAlignment="1">
      <alignment horizontal="center"/>
    </xf>
    <xf numFmtId="0" fontId="26" fillId="0" borderId="43" xfId="0" applyFont="1" applyBorder="1" applyAlignment="1">
      <alignment horizontal="left" vertical="top" wrapText="1"/>
    </xf>
    <xf numFmtId="0" fontId="26" fillId="0" borderId="43" xfId="0" applyFont="1" applyBorder="1" applyAlignment="1">
      <alignment horizontal="left" vertical="top"/>
    </xf>
    <xf numFmtId="0" fontId="26" fillId="0" borderId="31" xfId="0" applyFont="1" applyBorder="1" applyAlignment="1">
      <alignment horizontal="left" vertical="top"/>
    </xf>
    <xf numFmtId="0" fontId="26" fillId="0" borderId="43" xfId="0" applyFont="1" applyFill="1" applyBorder="1" applyAlignment="1">
      <alignment horizontal="left" vertical="top" wrapText="1"/>
    </xf>
    <xf numFmtId="0" fontId="26" fillId="0" borderId="43" xfId="0" applyFont="1" applyFill="1" applyBorder="1" applyAlignment="1">
      <alignment horizontal="left" vertical="top"/>
    </xf>
    <xf numFmtId="0" fontId="26" fillId="0" borderId="31" xfId="0" applyFont="1" applyFill="1" applyBorder="1" applyAlignment="1">
      <alignment horizontal="left" vertical="top"/>
    </xf>
    <xf numFmtId="0" fontId="22" fillId="0" borderId="57" xfId="0" applyFont="1" applyBorder="1" applyAlignment="1">
      <alignment horizontal="center" vertical="top"/>
    </xf>
    <xf numFmtId="0" fontId="22" fillId="0" borderId="32" xfId="0" applyFont="1" applyBorder="1" applyAlignment="1">
      <alignment horizontal="center" vertical="top"/>
    </xf>
    <xf numFmtId="0" fontId="22" fillId="0" borderId="44" xfId="0" applyFont="1" applyBorder="1" applyAlignment="1">
      <alignment horizontal="right" vertical="top"/>
    </xf>
    <xf numFmtId="0" fontId="22" fillId="0" borderId="43" xfId="0" applyFont="1" applyBorder="1" applyAlignment="1">
      <alignment horizontal="left" vertical="top"/>
    </xf>
    <xf numFmtId="0" fontId="22" fillId="0" borderId="31" xfId="0" applyFont="1" applyBorder="1" applyAlignment="1">
      <alignment horizontal="left" vertical="top"/>
    </xf>
    <xf numFmtId="0" fontId="23" fillId="0" borderId="43" xfId="0" applyFont="1" applyBorder="1" applyAlignment="1">
      <alignment horizontal="left" vertical="top"/>
    </xf>
    <xf numFmtId="0" fontId="23" fillId="0" borderId="31" xfId="0" applyFont="1" applyBorder="1" applyAlignment="1">
      <alignment horizontal="left" vertical="top"/>
    </xf>
    <xf numFmtId="0" fontId="23" fillId="0" borderId="43" xfId="0" applyFont="1" applyFill="1" applyBorder="1" applyAlignment="1">
      <alignment horizontal="left" vertical="top" wrapText="1"/>
    </xf>
    <xf numFmtId="0" fontId="23" fillId="0" borderId="31" xfId="0" applyFont="1" applyFill="1" applyBorder="1" applyAlignment="1">
      <alignment horizontal="left" vertical="top" wrapText="1"/>
    </xf>
    <xf numFmtId="0" fontId="23" fillId="0" borderId="43" xfId="0" applyFont="1" applyBorder="1" applyAlignment="1">
      <alignment horizontal="left" vertical="top" wrapText="1"/>
    </xf>
    <xf numFmtId="0" fontId="23" fillId="0" borderId="31" xfId="0" applyFont="1" applyBorder="1" applyAlignment="1">
      <alignment horizontal="left" vertical="top" wrapText="1"/>
    </xf>
    <xf numFmtId="0" fontId="22" fillId="0" borderId="44" xfId="0" applyFont="1" applyFill="1" applyBorder="1" applyAlignment="1">
      <alignment horizontal="right" vertical="top"/>
    </xf>
    <xf numFmtId="0" fontId="22" fillId="0" borderId="53" xfId="0" applyFont="1" applyBorder="1" applyAlignment="1">
      <alignment horizontal="left" vertical="top"/>
    </xf>
    <xf numFmtId="0" fontId="22" fillId="0" borderId="56" xfId="0" applyFont="1" applyBorder="1" applyAlignment="1">
      <alignment horizontal="left" vertical="top"/>
    </xf>
    <xf numFmtId="0" fontId="26" fillId="0" borderId="31" xfId="0" applyFont="1" applyBorder="1" applyAlignment="1">
      <alignment horizontal="left" vertical="top" wrapText="1"/>
    </xf>
    <xf numFmtId="0" fontId="58" fillId="0" borderId="43" xfId="0" applyFont="1" applyBorder="1" applyAlignment="1">
      <alignment horizontal="left" vertical="top" wrapText="1"/>
    </xf>
    <xf numFmtId="0" fontId="58" fillId="0" borderId="43" xfId="0" applyFont="1" applyBorder="1" applyAlignment="1">
      <alignment horizontal="left" vertical="top"/>
    </xf>
    <xf numFmtId="0" fontId="58" fillId="0" borderId="31" xfId="0" applyFont="1" applyBorder="1" applyAlignment="1">
      <alignment horizontal="left" vertical="top"/>
    </xf>
    <xf numFmtId="0" fontId="55" fillId="0" borderId="52" xfId="0" applyFont="1" applyBorder="1" applyAlignment="1">
      <alignment horizontal="left" vertical="top"/>
    </xf>
    <xf numFmtId="0" fontId="55" fillId="0" borderId="102" xfId="0" applyFont="1" applyBorder="1" applyAlignment="1">
      <alignment horizontal="left" vertical="top"/>
    </xf>
    <xf numFmtId="0" fontId="57" fillId="0" borderId="43" xfId="0" applyFont="1" applyBorder="1" applyAlignment="1">
      <alignment horizontal="left" vertical="top"/>
    </xf>
    <xf numFmtId="0" fontId="56" fillId="0" borderId="43" xfId="0" applyFont="1" applyBorder="1" applyAlignment="1">
      <alignment horizontal="left" vertical="top"/>
    </xf>
    <xf numFmtId="0" fontId="56" fillId="0" borderId="31" xfId="0" applyFont="1" applyBorder="1" applyAlignment="1">
      <alignment horizontal="left" vertical="top"/>
    </xf>
    <xf numFmtId="0" fontId="55" fillId="0" borderId="103" xfId="0" applyFont="1" applyBorder="1" applyAlignment="1">
      <alignment horizontal="right" vertical="top"/>
    </xf>
    <xf numFmtId="0" fontId="22" fillId="0" borderId="42" xfId="0" applyFont="1" applyFill="1" applyBorder="1" applyAlignment="1">
      <alignment horizontal="left" vertical="top" wrapText="1"/>
    </xf>
    <xf numFmtId="0" fontId="22" fillId="0" borderId="38" xfId="0" applyFont="1" applyBorder="1" applyAlignment="1">
      <alignment horizontal="right" vertical="top"/>
    </xf>
    <xf numFmtId="0" fontId="26" fillId="0" borderId="113" xfId="0" applyFont="1" applyFill="1" applyBorder="1" applyAlignment="1">
      <alignment horizontal="left" vertical="top" wrapText="1"/>
    </xf>
    <xf numFmtId="0" fontId="26" fillId="0" borderId="114" xfId="0" applyFont="1" applyFill="1" applyBorder="1" applyAlignment="1">
      <alignment horizontal="left" vertical="top" wrapText="1"/>
    </xf>
    <xf numFmtId="0" fontId="26" fillId="0" borderId="53" xfId="0" applyFont="1" applyFill="1" applyBorder="1" applyAlignment="1">
      <alignment horizontal="left" vertical="top" wrapText="1"/>
    </xf>
    <xf numFmtId="0" fontId="26" fillId="0" borderId="56" xfId="0" applyFont="1" applyFill="1" applyBorder="1" applyAlignment="1">
      <alignment horizontal="left" vertical="top" wrapText="1"/>
    </xf>
    <xf numFmtId="0" fontId="26" fillId="0" borderId="31" xfId="0" applyFont="1" applyFill="1" applyBorder="1" applyAlignment="1">
      <alignment horizontal="left" vertical="top" wrapText="1"/>
    </xf>
    <xf numFmtId="0" fontId="59" fillId="0" borderId="43" xfId="0" applyFont="1" applyFill="1" applyBorder="1" applyAlignment="1">
      <alignment horizontal="left" vertical="top" wrapText="1"/>
    </xf>
    <xf numFmtId="0" fontId="59" fillId="0" borderId="31" xfId="0" applyFont="1" applyFill="1" applyBorder="1" applyAlignment="1">
      <alignment horizontal="left" vertical="top" wrapText="1"/>
    </xf>
    <xf numFmtId="0" fontId="58" fillId="0" borderId="43" xfId="0" applyFont="1" applyFill="1" applyBorder="1" applyAlignment="1">
      <alignment horizontal="left" vertical="top" wrapText="1"/>
    </xf>
    <xf numFmtId="0" fontId="58" fillId="0" borderId="31" xfId="0" applyFont="1" applyFill="1" applyBorder="1" applyAlignment="1">
      <alignment horizontal="left" vertical="top" wrapText="1"/>
    </xf>
    <xf numFmtId="0" fontId="58" fillId="0" borderId="113" xfId="0" applyFont="1" applyFill="1" applyBorder="1" applyAlignment="1">
      <alignment horizontal="left" vertical="top" wrapText="1"/>
    </xf>
    <xf numFmtId="0" fontId="59" fillId="0" borderId="113" xfId="0" applyFont="1" applyFill="1" applyBorder="1" applyAlignment="1">
      <alignment horizontal="left" vertical="top" wrapText="1"/>
    </xf>
    <xf numFmtId="0" fontId="59" fillId="0" borderId="114" xfId="0" applyFont="1" applyFill="1" applyBorder="1" applyAlignment="1">
      <alignment horizontal="left" vertical="top" wrapText="1"/>
    </xf>
    <xf numFmtId="0" fontId="59" fillId="0" borderId="53" xfId="0" applyFont="1" applyFill="1" applyBorder="1" applyAlignment="1">
      <alignment horizontal="left" vertical="top" wrapText="1"/>
    </xf>
    <xf numFmtId="0" fontId="59" fillId="0" borderId="56" xfId="0" applyFont="1" applyFill="1" applyBorder="1" applyAlignment="1">
      <alignment horizontal="left" vertical="top" wrapText="1"/>
    </xf>
    <xf numFmtId="0" fontId="58" fillId="0" borderId="43" xfId="0" applyFont="1" applyFill="1" applyBorder="1" applyAlignment="1">
      <alignment horizontal="left" vertical="top"/>
    </xf>
    <xf numFmtId="0" fontId="58" fillId="0" borderId="31" xfId="0" applyFont="1" applyFill="1" applyBorder="1" applyAlignment="1">
      <alignment horizontal="left" vertical="top"/>
    </xf>
    <xf numFmtId="0" fontId="21"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53" xfId="0" applyFont="1" applyFill="1" applyBorder="1" applyAlignment="1">
      <alignment horizontal="left" vertical="top" wrapText="1"/>
    </xf>
    <xf numFmtId="0" fontId="22" fillId="0" borderId="52" xfId="0" applyFont="1" applyBorder="1" applyAlignment="1">
      <alignment horizontal="left" vertical="top" wrapText="1"/>
    </xf>
    <xf numFmtId="0" fontId="4" fillId="0" borderId="0" xfId="0" applyFont="1" applyBorder="1" applyAlignment="1">
      <alignment horizontal="center"/>
    </xf>
    <xf numFmtId="0" fontId="4" fillId="0" borderId="35" xfId="0" applyFont="1" applyBorder="1" applyAlignment="1">
      <alignment horizontal="center"/>
    </xf>
    <xf numFmtId="0" fontId="26" fillId="0" borderId="113" xfId="0" applyFont="1" applyBorder="1" applyAlignment="1">
      <alignment horizontal="left" vertical="top" wrapText="1"/>
    </xf>
    <xf numFmtId="0" fontId="26" fillId="0" borderId="114" xfId="0" applyFont="1" applyBorder="1" applyAlignment="1">
      <alignment horizontal="left" vertical="top" wrapText="1"/>
    </xf>
    <xf numFmtId="0" fontId="0" fillId="0" borderId="53" xfId="0" applyBorder="1" applyAlignment="1">
      <alignment horizontal="left" vertical="top" wrapText="1"/>
    </xf>
    <xf numFmtId="0" fontId="0" fillId="0" borderId="56" xfId="0" applyBorder="1" applyAlignment="1">
      <alignment horizontal="left" vertical="top" wrapText="1"/>
    </xf>
    <xf numFmtId="0" fontId="13" fillId="0" borderId="0" xfId="0" applyFont="1" applyAlignment="1">
      <alignment horizontal="center" wrapText="1"/>
    </xf>
    <xf numFmtId="0" fontId="4" fillId="0" borderId="0" xfId="0" applyFont="1" applyAlignment="1">
      <alignment horizontal="left" vertical="top" wrapText="1" indent="2"/>
    </xf>
    <xf numFmtId="0" fontId="18" fillId="0" borderId="0" xfId="0" applyFont="1" applyAlignment="1">
      <alignment horizontal="left" vertical="top" wrapText="1"/>
    </xf>
    <xf numFmtId="0" fontId="4" fillId="0" borderId="0" xfId="0" applyFont="1" applyAlignment="1">
      <alignment horizontal="center" wrapText="1"/>
    </xf>
    <xf numFmtId="0" fontId="18" fillId="0" borderId="64" xfId="0" applyFont="1" applyBorder="1" applyAlignment="1">
      <alignment horizontal="center" vertical="center" wrapText="1"/>
    </xf>
    <xf numFmtId="0" fontId="18" fillId="0" borderId="112" xfId="0" applyFont="1" applyBorder="1" applyAlignment="1">
      <alignment horizontal="center" vertical="center" wrapText="1"/>
    </xf>
    <xf numFmtId="0" fontId="41" fillId="0" borderId="0" xfId="0" applyFont="1" applyAlignment="1">
      <alignment horizontal="left" vertical="top" wrapText="1" indent="3"/>
    </xf>
    <xf numFmtId="0" fontId="42" fillId="0" borderId="0" xfId="0" applyFont="1" applyAlignment="1">
      <alignment horizontal="left" vertical="top" wrapText="1" indent="3"/>
    </xf>
    <xf numFmtId="0" fontId="40" fillId="0" borderId="0" xfId="0" applyFont="1" applyAlignment="1">
      <alignment horizontal="left" vertical="top" wrapText="1"/>
    </xf>
    <xf numFmtId="0" fontId="31" fillId="0" borderId="4" xfId="0" applyFont="1" applyBorder="1" applyAlignment="1">
      <alignment horizontal="center" vertical="center" wrapText="1"/>
    </xf>
    <xf numFmtId="37" fontId="18" fillId="0" borderId="4" xfId="0" applyNumberFormat="1" applyFont="1" applyBorder="1" applyAlignment="1">
      <alignment horizontal="center" vertical="center" wrapText="1"/>
    </xf>
    <xf numFmtId="37" fontId="18" fillId="0" borderId="5" xfId="0" applyNumberFormat="1" applyFont="1" applyBorder="1" applyAlignment="1">
      <alignment horizontal="center" vertical="center" wrapText="1"/>
    </xf>
    <xf numFmtId="0" fontId="18" fillId="0" borderId="6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81" xfId="0" applyFont="1" applyBorder="1" applyAlignment="1">
      <alignment horizontal="left" indent="2"/>
    </xf>
    <xf numFmtId="0" fontId="18" fillId="0" borderId="35" xfId="0" applyFont="1" applyBorder="1" applyAlignment="1">
      <alignment horizontal="left" indent="2"/>
    </xf>
    <xf numFmtId="0" fontId="18" fillId="0" borderId="8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79" xfId="0" applyFont="1" applyBorder="1" applyAlignment="1">
      <alignment horizontal="center" vertical="center"/>
    </xf>
    <xf numFmtId="0" fontId="18" fillId="0" borderId="87" xfId="0" applyFont="1" applyBorder="1" applyAlignment="1">
      <alignment horizontal="center" vertical="center"/>
    </xf>
    <xf numFmtId="0" fontId="18" fillId="0" borderId="29" xfId="0" applyFont="1" applyBorder="1" applyAlignment="1">
      <alignment horizontal="center" vertical="center"/>
    </xf>
    <xf numFmtId="0" fontId="18" fillId="0" borderId="9" xfId="0" applyFont="1" applyBorder="1" applyAlignment="1">
      <alignment horizontal="center"/>
    </xf>
    <xf numFmtId="0" fontId="18" fillId="0" borderId="72" xfId="0" applyFont="1" applyBorder="1" applyAlignment="1">
      <alignment horizontal="center"/>
    </xf>
    <xf numFmtId="0" fontId="18" fillId="0" borderId="65" xfId="0" applyFont="1" applyBorder="1" applyAlignment="1">
      <alignment horizontal="center"/>
    </xf>
    <xf numFmtId="0" fontId="18" fillId="0" borderId="88" xfId="0" applyFont="1" applyBorder="1" applyAlignment="1">
      <alignment horizontal="left" indent="2"/>
    </xf>
    <xf numFmtId="0" fontId="18" fillId="0" borderId="89" xfId="0" applyFont="1" applyBorder="1" applyAlignment="1">
      <alignment horizontal="left" indent="2"/>
    </xf>
    <xf numFmtId="0" fontId="18" fillId="0" borderId="93" xfId="0" applyFont="1" applyBorder="1" applyAlignment="1">
      <alignment horizontal="left" indent="2"/>
    </xf>
    <xf numFmtId="0" fontId="18" fillId="0" borderId="94" xfId="0" applyFont="1" applyBorder="1" applyAlignment="1">
      <alignment horizontal="left" indent="2"/>
    </xf>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1</xdr:row>
      <xdr:rowOff>76200</xdr:rowOff>
    </xdr:from>
    <xdr:to>
      <xdr:col>13</xdr:col>
      <xdr:colOff>0</xdr:colOff>
      <xdr:row>28</xdr:row>
      <xdr:rowOff>25399</xdr:rowOff>
    </xdr:to>
    <xdr:pic>
      <xdr:nvPicPr>
        <xdr:cNvPr id="2"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127000" y="333375"/>
          <a:ext cx="9779000" cy="5102224"/>
        </a:xfrm>
        <a:prstGeom prst="rect">
          <a:avLst/>
        </a:prstGeom>
        <a:noFill/>
        <a:ln w="9525">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256"/>
  <sheetViews>
    <sheetView tabSelected="1" view="pageBreakPreview" zoomScale="75" zoomScaleNormal="75" zoomScaleSheetLayoutView="75" workbookViewId="0">
      <selection activeCell="F35" sqref="F35"/>
    </sheetView>
  </sheetViews>
  <sheetFormatPr defaultColWidth="9.140625" defaultRowHeight="15"/>
  <cols>
    <col min="1" max="13" width="9.140625" style="240"/>
    <col min="14" max="14" width="2" style="241" customWidth="1"/>
    <col min="15" max="16384" width="9.140625" style="240"/>
  </cols>
  <sheetData>
    <row r="1" spans="1:14" ht="20.25">
      <c r="A1" s="239" t="s">
        <v>389</v>
      </c>
      <c r="N1" s="241" t="s">
        <v>21</v>
      </c>
    </row>
    <row r="2" spans="1:14">
      <c r="N2" s="241" t="s">
        <v>21</v>
      </c>
    </row>
    <row r="3" spans="1:14">
      <c r="N3" s="241" t="s">
        <v>21</v>
      </c>
    </row>
    <row r="4" spans="1:14">
      <c r="N4" s="241" t="s">
        <v>21</v>
      </c>
    </row>
    <row r="5" spans="1:14" ht="15.75">
      <c r="B5" s="242"/>
      <c r="N5" s="241" t="s">
        <v>21</v>
      </c>
    </row>
    <row r="6" spans="1:14">
      <c r="N6" s="241" t="s">
        <v>21</v>
      </c>
    </row>
    <row r="7" spans="1:14">
      <c r="N7" s="241" t="s">
        <v>21</v>
      </c>
    </row>
    <row r="8" spans="1:14">
      <c r="N8" s="241" t="s">
        <v>21</v>
      </c>
    </row>
    <row r="9" spans="1:14">
      <c r="N9" s="241" t="s">
        <v>21</v>
      </c>
    </row>
    <row r="10" spans="1:14">
      <c r="N10" s="241" t="s">
        <v>21</v>
      </c>
    </row>
    <row r="11" spans="1:14">
      <c r="N11" s="241" t="s">
        <v>21</v>
      </c>
    </row>
    <row r="12" spans="1:14">
      <c r="N12" s="241" t="s">
        <v>21</v>
      </c>
    </row>
    <row r="13" spans="1:14">
      <c r="N13" s="241" t="s">
        <v>21</v>
      </c>
    </row>
    <row r="14" spans="1:14">
      <c r="N14" s="241" t="s">
        <v>21</v>
      </c>
    </row>
    <row r="15" spans="1:14">
      <c r="N15" s="241" t="s">
        <v>21</v>
      </c>
    </row>
    <row r="16" spans="1:14">
      <c r="N16" s="241" t="s">
        <v>21</v>
      </c>
    </row>
    <row r="17" spans="1:14">
      <c r="N17" s="241" t="s">
        <v>21</v>
      </c>
    </row>
    <row r="18" spans="1:14">
      <c r="N18" s="241" t="s">
        <v>21</v>
      </c>
    </row>
    <row r="19" spans="1:14">
      <c r="N19" s="241" t="s">
        <v>21</v>
      </c>
    </row>
    <row r="20" spans="1:14">
      <c r="N20" s="241" t="s">
        <v>21</v>
      </c>
    </row>
    <row r="21" spans="1:14">
      <c r="N21" s="241" t="s">
        <v>21</v>
      </c>
    </row>
    <row r="22" spans="1:14">
      <c r="N22" s="241" t="s">
        <v>21</v>
      </c>
    </row>
    <row r="23" spans="1:14">
      <c r="N23" s="241" t="s">
        <v>21</v>
      </c>
    </row>
    <row r="24" spans="1:14">
      <c r="N24" s="241" t="s">
        <v>21</v>
      </c>
    </row>
    <row r="25" spans="1:14">
      <c r="N25" s="241" t="s">
        <v>21</v>
      </c>
    </row>
    <row r="26" spans="1:14">
      <c r="N26" s="241" t="s">
        <v>21</v>
      </c>
    </row>
    <row r="27" spans="1:14">
      <c r="N27" s="241" t="s">
        <v>21</v>
      </c>
    </row>
    <row r="28" spans="1:14">
      <c r="N28" s="241" t="s">
        <v>21</v>
      </c>
    </row>
    <row r="29" spans="1:14">
      <c r="A29" s="414"/>
      <c r="B29" s="415"/>
      <c r="C29" s="415"/>
      <c r="D29" s="415"/>
      <c r="E29" s="415"/>
      <c r="F29" s="415"/>
      <c r="G29" s="415"/>
      <c r="H29" s="415"/>
      <c r="I29" s="415"/>
      <c r="J29" s="415"/>
      <c r="K29" s="415"/>
      <c r="L29" s="415"/>
      <c r="M29" s="415"/>
      <c r="N29" s="241" t="s">
        <v>22</v>
      </c>
    </row>
    <row r="31" spans="1:14" ht="21" customHeight="1">
      <c r="A31" s="416"/>
      <c r="B31" s="416"/>
      <c r="C31" s="416"/>
      <c r="D31" s="416"/>
      <c r="E31" s="416"/>
      <c r="F31" s="416"/>
      <c r="G31" s="416"/>
      <c r="H31" s="416"/>
      <c r="I31" s="416"/>
      <c r="J31" s="416"/>
      <c r="K31" s="243"/>
    </row>
    <row r="32" spans="1:14" ht="72.75" customHeight="1">
      <c r="A32" s="417"/>
      <c r="B32" s="417"/>
      <c r="C32" s="417"/>
      <c r="D32" s="417"/>
      <c r="E32" s="417"/>
      <c r="F32" s="417"/>
      <c r="G32" s="417"/>
      <c r="H32" s="417"/>
      <c r="I32" s="417"/>
      <c r="J32" s="417"/>
      <c r="K32" s="244"/>
    </row>
    <row r="200" spans="1:1">
      <c r="A200" s="240" t="s">
        <v>390</v>
      </c>
    </row>
    <row r="256" spans="1:1" ht="15.75">
      <c r="A256" s="245" t="s">
        <v>391</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tabColor theme="4" tint="0.59999389629810485"/>
  </sheetPr>
  <dimension ref="A1:S32"/>
  <sheetViews>
    <sheetView view="pageBreakPreview" zoomScale="80" zoomScaleNormal="100" zoomScaleSheetLayoutView="80" workbookViewId="0">
      <selection activeCell="A7" sqref="A7:A8"/>
    </sheetView>
  </sheetViews>
  <sheetFormatPr defaultColWidth="9.140625" defaultRowHeight="14.25"/>
  <cols>
    <col min="1" max="1" width="45.85546875" style="9" customWidth="1"/>
    <col min="2" max="9" width="13.7109375" style="9" customWidth="1"/>
    <col min="10" max="10" width="15" style="9" customWidth="1"/>
    <col min="11" max="11" width="14" style="4" bestFit="1" customWidth="1"/>
    <col min="12" max="12" width="4.5703125" style="9" customWidth="1"/>
    <col min="13" max="13" width="122.855468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c r="A1" s="420" t="s">
        <v>138</v>
      </c>
      <c r="B1" s="420"/>
      <c r="C1" s="420"/>
      <c r="D1" s="420"/>
      <c r="E1" s="420"/>
      <c r="F1" s="420"/>
      <c r="G1" s="420"/>
      <c r="H1" s="420"/>
      <c r="I1" s="420"/>
      <c r="J1" s="420"/>
      <c r="K1" s="81" t="s">
        <v>21</v>
      </c>
      <c r="L1" s="6"/>
      <c r="M1" s="152" t="s">
        <v>30</v>
      </c>
      <c r="N1" s="6"/>
      <c r="O1" s="6"/>
      <c r="P1" s="6"/>
      <c r="Q1" s="6"/>
      <c r="R1" s="6"/>
      <c r="S1" s="6"/>
    </row>
    <row r="2" spans="1:19" ht="15">
      <c r="A2" s="421" t="s">
        <v>357</v>
      </c>
      <c r="B2" s="421"/>
      <c r="C2" s="421"/>
      <c r="D2" s="421"/>
      <c r="E2" s="421"/>
      <c r="F2" s="421"/>
      <c r="G2" s="421"/>
      <c r="H2" s="421"/>
      <c r="I2" s="421"/>
      <c r="J2" s="421"/>
      <c r="K2" s="81" t="s">
        <v>21</v>
      </c>
      <c r="L2" s="7"/>
      <c r="M2" s="153"/>
      <c r="N2" s="7"/>
      <c r="O2" s="7"/>
      <c r="P2" s="7"/>
      <c r="Q2" s="7"/>
      <c r="R2" s="7"/>
      <c r="S2" s="7"/>
    </row>
    <row r="3" spans="1:19" ht="15">
      <c r="A3" s="440" t="s">
        <v>1</v>
      </c>
      <c r="B3" s="440"/>
      <c r="C3" s="440"/>
      <c r="D3" s="440"/>
      <c r="E3" s="440"/>
      <c r="F3" s="440"/>
      <c r="G3" s="440"/>
      <c r="H3" s="440"/>
      <c r="I3" s="440"/>
      <c r="J3" s="440"/>
      <c r="K3" s="81" t="s">
        <v>21</v>
      </c>
      <c r="L3" s="10"/>
      <c r="M3" s="153" t="s">
        <v>265</v>
      </c>
      <c r="N3" s="10"/>
      <c r="O3" s="10"/>
      <c r="P3" s="10"/>
      <c r="Q3" s="10"/>
      <c r="R3" s="10"/>
      <c r="S3" s="10"/>
    </row>
    <row r="4" spans="1:19">
      <c r="A4" s="427" t="s">
        <v>2</v>
      </c>
      <c r="B4" s="427"/>
      <c r="C4" s="427"/>
      <c r="D4" s="427"/>
      <c r="E4" s="427"/>
      <c r="F4" s="427"/>
      <c r="G4" s="427"/>
      <c r="H4" s="427"/>
      <c r="I4" s="427"/>
      <c r="J4" s="427"/>
      <c r="K4" s="81" t="s">
        <v>21</v>
      </c>
      <c r="L4" s="8"/>
      <c r="M4" s="153" t="s">
        <v>264</v>
      </c>
      <c r="N4" s="8"/>
      <c r="O4" s="8"/>
      <c r="P4" s="8"/>
      <c r="Q4" s="8"/>
      <c r="R4" s="8"/>
      <c r="S4" s="8"/>
    </row>
    <row r="5" spans="1:19" ht="15.75" thickBot="1">
      <c r="A5" s="427"/>
      <c r="B5" s="427"/>
      <c r="C5" s="427"/>
      <c r="D5" s="427"/>
      <c r="E5" s="427"/>
      <c r="F5" s="427"/>
      <c r="G5" s="427"/>
      <c r="H5" s="427"/>
      <c r="I5" s="427"/>
      <c r="J5" s="427"/>
      <c r="K5" s="81" t="s">
        <v>21</v>
      </c>
      <c r="L5" s="8"/>
      <c r="M5" s="154"/>
      <c r="N5" s="8"/>
      <c r="O5" s="8"/>
      <c r="P5" s="8"/>
      <c r="Q5" s="8"/>
      <c r="R5" s="8"/>
      <c r="S5" s="8"/>
    </row>
    <row r="6" spans="1:19" ht="15" thickBot="1">
      <c r="A6" s="427"/>
      <c r="B6" s="427"/>
      <c r="C6" s="427"/>
      <c r="D6" s="427"/>
      <c r="E6" s="427"/>
      <c r="F6" s="427"/>
      <c r="G6" s="427"/>
      <c r="H6" s="427"/>
      <c r="I6" s="427"/>
      <c r="J6" s="427"/>
      <c r="K6" s="81" t="s">
        <v>21</v>
      </c>
      <c r="L6" s="8"/>
      <c r="M6" s="44"/>
      <c r="N6" s="8"/>
      <c r="O6" s="8"/>
      <c r="P6" s="8"/>
      <c r="Q6" s="8"/>
      <c r="R6" s="8"/>
      <c r="S6" s="8"/>
    </row>
    <row r="7" spans="1:19" s="22" customFormat="1" ht="15">
      <c r="A7" s="442" t="s">
        <v>140</v>
      </c>
      <c r="B7" s="519" t="s">
        <v>59</v>
      </c>
      <c r="C7" s="438"/>
      <c r="D7" s="519" t="s">
        <v>7</v>
      </c>
      <c r="E7" s="438"/>
      <c r="F7" s="520" t="s">
        <v>33</v>
      </c>
      <c r="G7" s="511"/>
      <c r="H7" s="511"/>
      <c r="I7" s="511"/>
      <c r="J7" s="521"/>
      <c r="K7" s="81" t="s">
        <v>21</v>
      </c>
    </row>
    <row r="8" spans="1:19" s="22" customFormat="1" ht="28.5">
      <c r="A8" s="444"/>
      <c r="B8" s="85" t="s">
        <v>4</v>
      </c>
      <c r="C8" s="85" t="s">
        <v>135</v>
      </c>
      <c r="D8" s="85" t="s">
        <v>4</v>
      </c>
      <c r="E8" s="85" t="s">
        <v>135</v>
      </c>
      <c r="F8" s="85" t="s">
        <v>139</v>
      </c>
      <c r="G8" s="85" t="s">
        <v>46</v>
      </c>
      <c r="H8" s="173" t="s">
        <v>49</v>
      </c>
      <c r="I8" s="85" t="s">
        <v>158</v>
      </c>
      <c r="J8" s="87" t="s">
        <v>159</v>
      </c>
      <c r="K8" s="81" t="s">
        <v>21</v>
      </c>
    </row>
    <row r="9" spans="1:19">
      <c r="A9" s="88" t="s">
        <v>157</v>
      </c>
      <c r="B9" s="305">
        <v>524</v>
      </c>
      <c r="C9" s="305">
        <v>1</v>
      </c>
      <c r="D9" s="305">
        <v>524</v>
      </c>
      <c r="E9" s="305">
        <v>1</v>
      </c>
      <c r="F9" s="305">
        <v>0</v>
      </c>
      <c r="G9" s="305">
        <v>0</v>
      </c>
      <c r="H9" s="305">
        <v>-93</v>
      </c>
      <c r="I9" s="305">
        <f>D9+F9+G9+H9</f>
        <v>431</v>
      </c>
      <c r="J9" s="313">
        <v>1</v>
      </c>
      <c r="K9" s="81" t="s">
        <v>21</v>
      </c>
      <c r="M9" s="164" t="s">
        <v>283</v>
      </c>
    </row>
    <row r="10" spans="1:19">
      <c r="A10" s="148" t="s">
        <v>156</v>
      </c>
      <c r="B10" s="318">
        <v>26</v>
      </c>
      <c r="C10" s="318">
        <v>0</v>
      </c>
      <c r="D10" s="318">
        <v>26</v>
      </c>
      <c r="E10" s="318">
        <v>0</v>
      </c>
      <c r="F10" s="318">
        <v>0</v>
      </c>
      <c r="G10" s="318">
        <v>0</v>
      </c>
      <c r="H10" s="318">
        <v>0</v>
      </c>
      <c r="I10" s="318">
        <f t="shared" ref="I10:I30" si="0">D10+F10+G10+H10</f>
        <v>26</v>
      </c>
      <c r="J10" s="319">
        <v>0</v>
      </c>
      <c r="K10" s="81" t="s">
        <v>21</v>
      </c>
      <c r="M10" s="164" t="s">
        <v>280</v>
      </c>
    </row>
    <row r="11" spans="1:19">
      <c r="A11" s="89" t="s">
        <v>141</v>
      </c>
      <c r="B11" s="307">
        <v>180</v>
      </c>
      <c r="C11" s="307">
        <v>0</v>
      </c>
      <c r="D11" s="307">
        <v>180</v>
      </c>
      <c r="E11" s="307">
        <v>0</v>
      </c>
      <c r="F11" s="307">
        <v>0</v>
      </c>
      <c r="G11" s="307">
        <v>25</v>
      </c>
      <c r="H11" s="307">
        <v>0</v>
      </c>
      <c r="I11" s="307">
        <f t="shared" si="0"/>
        <v>205</v>
      </c>
      <c r="J11" s="317">
        <v>0</v>
      </c>
      <c r="K11" s="81" t="s">
        <v>21</v>
      </c>
      <c r="M11" s="164" t="s">
        <v>281</v>
      </c>
    </row>
    <row r="12" spans="1:19">
      <c r="A12" s="90" t="s">
        <v>142</v>
      </c>
      <c r="B12" s="292">
        <v>61</v>
      </c>
      <c r="C12" s="292">
        <v>0</v>
      </c>
      <c r="D12" s="292">
        <v>61</v>
      </c>
      <c r="E12" s="292">
        <v>0</v>
      </c>
      <c r="F12" s="292">
        <v>0</v>
      </c>
      <c r="G12" s="292">
        <v>0</v>
      </c>
      <c r="H12" s="292">
        <v>0</v>
      </c>
      <c r="I12" s="292">
        <f t="shared" si="0"/>
        <v>61</v>
      </c>
      <c r="J12" s="301">
        <v>0</v>
      </c>
      <c r="K12" s="81" t="s">
        <v>21</v>
      </c>
      <c r="M12" s="164" t="s">
        <v>282</v>
      </c>
    </row>
    <row r="13" spans="1:19">
      <c r="A13" s="90" t="s">
        <v>143</v>
      </c>
      <c r="B13" s="292">
        <v>545</v>
      </c>
      <c r="C13" s="292">
        <v>0</v>
      </c>
      <c r="D13" s="292">
        <v>545</v>
      </c>
      <c r="E13" s="292">
        <v>0</v>
      </c>
      <c r="F13" s="292">
        <v>0</v>
      </c>
      <c r="G13" s="292">
        <v>0</v>
      </c>
      <c r="H13" s="292">
        <v>0</v>
      </c>
      <c r="I13" s="292">
        <f t="shared" si="0"/>
        <v>545</v>
      </c>
      <c r="J13" s="301">
        <v>0</v>
      </c>
      <c r="K13" s="81" t="s">
        <v>21</v>
      </c>
    </row>
    <row r="14" spans="1:19">
      <c r="A14" s="90" t="s">
        <v>144</v>
      </c>
      <c r="B14" s="292">
        <v>125</v>
      </c>
      <c r="C14" s="292">
        <v>0</v>
      </c>
      <c r="D14" s="292">
        <v>125</v>
      </c>
      <c r="E14" s="292">
        <v>0</v>
      </c>
      <c r="F14" s="292">
        <v>0</v>
      </c>
      <c r="G14" s="292">
        <v>0</v>
      </c>
      <c r="H14" s="292">
        <v>0</v>
      </c>
      <c r="I14" s="292">
        <f t="shared" si="0"/>
        <v>125</v>
      </c>
      <c r="J14" s="301">
        <v>0</v>
      </c>
      <c r="K14" s="81" t="s">
        <v>21</v>
      </c>
    </row>
    <row r="15" spans="1:19">
      <c r="A15" s="90" t="s">
        <v>145</v>
      </c>
      <c r="B15" s="292">
        <v>81</v>
      </c>
      <c r="C15" s="292">
        <v>0</v>
      </c>
      <c r="D15" s="292">
        <v>81</v>
      </c>
      <c r="E15" s="292">
        <v>0</v>
      </c>
      <c r="F15" s="292">
        <v>0</v>
      </c>
      <c r="G15" s="292">
        <v>0</v>
      </c>
      <c r="H15" s="292">
        <v>0</v>
      </c>
      <c r="I15" s="292">
        <f t="shared" si="0"/>
        <v>81</v>
      </c>
      <c r="J15" s="301">
        <v>0</v>
      </c>
      <c r="K15" s="81" t="s">
        <v>21</v>
      </c>
    </row>
    <row r="16" spans="1:19">
      <c r="A16" s="90" t="s">
        <v>146</v>
      </c>
      <c r="B16" s="292">
        <v>60</v>
      </c>
      <c r="C16" s="292">
        <v>0</v>
      </c>
      <c r="D16" s="292">
        <v>60</v>
      </c>
      <c r="E16" s="292">
        <v>0</v>
      </c>
      <c r="F16" s="292">
        <v>0</v>
      </c>
      <c r="G16" s="292">
        <v>10</v>
      </c>
      <c r="H16" s="292">
        <v>0</v>
      </c>
      <c r="I16" s="292">
        <f t="shared" si="0"/>
        <v>70</v>
      </c>
      <c r="J16" s="301">
        <v>0</v>
      </c>
      <c r="K16" s="81" t="s">
        <v>21</v>
      </c>
    </row>
    <row r="17" spans="1:11">
      <c r="A17" s="90" t="s">
        <v>147</v>
      </c>
      <c r="B17" s="292">
        <v>38</v>
      </c>
      <c r="C17" s="292">
        <v>0</v>
      </c>
      <c r="D17" s="292">
        <v>38</v>
      </c>
      <c r="E17" s="292">
        <v>0</v>
      </c>
      <c r="F17" s="292">
        <v>0</v>
      </c>
      <c r="G17" s="292">
        <v>0</v>
      </c>
      <c r="H17" s="292">
        <v>0</v>
      </c>
      <c r="I17" s="292">
        <f t="shared" si="0"/>
        <v>38</v>
      </c>
      <c r="J17" s="301">
        <v>0</v>
      </c>
      <c r="K17" s="81" t="s">
        <v>21</v>
      </c>
    </row>
    <row r="18" spans="1:11">
      <c r="A18" s="90" t="s">
        <v>148</v>
      </c>
      <c r="B18" s="292">
        <v>34</v>
      </c>
      <c r="C18" s="292">
        <v>0</v>
      </c>
      <c r="D18" s="292">
        <v>34</v>
      </c>
      <c r="E18" s="292">
        <v>0</v>
      </c>
      <c r="F18" s="292">
        <v>0</v>
      </c>
      <c r="G18" s="292">
        <v>0</v>
      </c>
      <c r="H18" s="292">
        <v>0</v>
      </c>
      <c r="I18" s="292">
        <f t="shared" si="0"/>
        <v>34</v>
      </c>
      <c r="J18" s="301">
        <v>0</v>
      </c>
      <c r="K18" s="81" t="s">
        <v>21</v>
      </c>
    </row>
    <row r="19" spans="1:11">
      <c r="A19" s="90" t="s">
        <v>149</v>
      </c>
      <c r="B19" s="292">
        <v>0</v>
      </c>
      <c r="C19" s="292">
        <v>0</v>
      </c>
      <c r="D19" s="292">
        <v>0</v>
      </c>
      <c r="E19" s="292">
        <v>0</v>
      </c>
      <c r="F19" s="292">
        <v>0</v>
      </c>
      <c r="G19" s="292">
        <v>0</v>
      </c>
      <c r="H19" s="292">
        <v>0</v>
      </c>
      <c r="I19" s="292">
        <f t="shared" si="0"/>
        <v>0</v>
      </c>
      <c r="J19" s="301">
        <v>0</v>
      </c>
      <c r="K19" s="81" t="s">
        <v>21</v>
      </c>
    </row>
    <row r="20" spans="1:11">
      <c r="A20" s="90" t="s">
        <v>150</v>
      </c>
      <c r="B20" s="292">
        <v>1</v>
      </c>
      <c r="C20" s="292">
        <v>0</v>
      </c>
      <c r="D20" s="292">
        <v>1</v>
      </c>
      <c r="E20" s="292">
        <v>0</v>
      </c>
      <c r="F20" s="292">
        <v>0</v>
      </c>
      <c r="G20" s="292">
        <v>0</v>
      </c>
      <c r="H20" s="292">
        <v>0</v>
      </c>
      <c r="I20" s="292">
        <f t="shared" si="0"/>
        <v>1</v>
      </c>
      <c r="J20" s="301">
        <v>0</v>
      </c>
      <c r="K20" s="81" t="s">
        <v>21</v>
      </c>
    </row>
    <row r="21" spans="1:11">
      <c r="A21" s="285" t="s">
        <v>414</v>
      </c>
      <c r="B21" s="292">
        <v>834</v>
      </c>
      <c r="C21" s="292">
        <v>0</v>
      </c>
      <c r="D21" s="292">
        <v>834</v>
      </c>
      <c r="E21" s="292">
        <v>0</v>
      </c>
      <c r="F21" s="292">
        <v>0</v>
      </c>
      <c r="G21" s="292">
        <v>60</v>
      </c>
      <c r="H21" s="292">
        <v>-37</v>
      </c>
      <c r="I21" s="292">
        <f t="shared" si="0"/>
        <v>857</v>
      </c>
      <c r="J21" s="301">
        <v>0</v>
      </c>
      <c r="K21" s="81" t="s">
        <v>21</v>
      </c>
    </row>
    <row r="22" spans="1:11">
      <c r="A22" s="90" t="s">
        <v>151</v>
      </c>
      <c r="B22" s="292">
        <v>35</v>
      </c>
      <c r="C22" s="292">
        <v>0</v>
      </c>
      <c r="D22" s="292">
        <v>35</v>
      </c>
      <c r="E22" s="292">
        <v>0</v>
      </c>
      <c r="F22" s="292">
        <v>0</v>
      </c>
      <c r="G22" s="292">
        <v>0</v>
      </c>
      <c r="H22" s="292">
        <v>0</v>
      </c>
      <c r="I22" s="292">
        <f t="shared" si="0"/>
        <v>35</v>
      </c>
      <c r="J22" s="301">
        <v>0</v>
      </c>
      <c r="K22" s="81" t="s">
        <v>21</v>
      </c>
    </row>
    <row r="23" spans="1:11" s="252" customFormat="1">
      <c r="A23" s="303" t="s">
        <v>152</v>
      </c>
      <c r="B23" s="306">
        <v>2485</v>
      </c>
      <c r="C23" s="306">
        <v>54</v>
      </c>
      <c r="D23" s="306">
        <v>2485</v>
      </c>
      <c r="E23" s="306">
        <v>54</v>
      </c>
      <c r="F23" s="306">
        <v>0</v>
      </c>
      <c r="G23" s="306">
        <v>160</v>
      </c>
      <c r="H23" s="306">
        <v>-34</v>
      </c>
      <c r="I23" s="306">
        <f t="shared" si="0"/>
        <v>2611</v>
      </c>
      <c r="J23" s="328">
        <v>54</v>
      </c>
      <c r="K23" s="304" t="s">
        <v>21</v>
      </c>
    </row>
    <row r="24" spans="1:11" s="252" customFormat="1">
      <c r="A24" s="303" t="s">
        <v>153</v>
      </c>
      <c r="B24" s="306">
        <v>16</v>
      </c>
      <c r="C24" s="306">
        <v>0</v>
      </c>
      <c r="D24" s="306">
        <v>16</v>
      </c>
      <c r="E24" s="306">
        <v>0</v>
      </c>
      <c r="F24" s="306">
        <v>0</v>
      </c>
      <c r="G24" s="306">
        <v>0</v>
      </c>
      <c r="H24" s="306">
        <v>0</v>
      </c>
      <c r="I24" s="306">
        <v>16</v>
      </c>
      <c r="J24" s="328">
        <v>0</v>
      </c>
      <c r="K24" s="304" t="s">
        <v>21</v>
      </c>
    </row>
    <row r="25" spans="1:11">
      <c r="A25" s="90" t="s">
        <v>155</v>
      </c>
      <c r="B25" s="292">
        <v>56</v>
      </c>
      <c r="C25" s="292">
        <v>0</v>
      </c>
      <c r="D25" s="292">
        <v>56</v>
      </c>
      <c r="E25" s="292">
        <v>0</v>
      </c>
      <c r="F25" s="292">
        <v>0</v>
      </c>
      <c r="G25" s="292">
        <v>0</v>
      </c>
      <c r="H25" s="292">
        <v>0</v>
      </c>
      <c r="I25" s="292">
        <f t="shared" si="0"/>
        <v>56</v>
      </c>
      <c r="J25" s="301">
        <v>0</v>
      </c>
      <c r="K25" s="81" t="s">
        <v>21</v>
      </c>
    </row>
    <row r="26" spans="1:11">
      <c r="A26" s="90" t="s">
        <v>154</v>
      </c>
      <c r="B26" s="292">
        <v>0</v>
      </c>
      <c r="C26" s="292">
        <v>0</v>
      </c>
      <c r="D26" s="292">
        <v>0</v>
      </c>
      <c r="E26" s="292">
        <v>0</v>
      </c>
      <c r="F26" s="292">
        <v>0</v>
      </c>
      <c r="G26" s="292">
        <v>0</v>
      </c>
      <c r="H26" s="292">
        <v>0</v>
      </c>
      <c r="I26" s="292">
        <f t="shared" si="0"/>
        <v>0</v>
      </c>
      <c r="J26" s="301">
        <v>0</v>
      </c>
      <c r="K26" s="81" t="s">
        <v>21</v>
      </c>
    </row>
    <row r="27" spans="1:11" ht="15">
      <c r="A27" s="93" t="s">
        <v>36</v>
      </c>
      <c r="B27" s="294">
        <f>SUM(B9:B26)</f>
        <v>5101</v>
      </c>
      <c r="C27" s="294">
        <f t="shared" ref="C27:H27" si="1">SUM(C9:C26)</f>
        <v>55</v>
      </c>
      <c r="D27" s="294">
        <f t="shared" si="1"/>
        <v>5101</v>
      </c>
      <c r="E27" s="294">
        <f t="shared" si="1"/>
        <v>55</v>
      </c>
      <c r="F27" s="294">
        <f t="shared" si="1"/>
        <v>0</v>
      </c>
      <c r="G27" s="294">
        <f t="shared" si="1"/>
        <v>255</v>
      </c>
      <c r="H27" s="294">
        <f t="shared" si="1"/>
        <v>-164</v>
      </c>
      <c r="I27" s="294">
        <f t="shared" ref="I27" si="2">SUM(I9:I26)</f>
        <v>5192</v>
      </c>
      <c r="J27" s="316">
        <f>SUM(J9:J26)</f>
        <v>55</v>
      </c>
      <c r="K27" s="81" t="s">
        <v>21</v>
      </c>
    </row>
    <row r="28" spans="1:11">
      <c r="A28" s="91" t="s">
        <v>160</v>
      </c>
      <c r="B28" s="307">
        <v>802</v>
      </c>
      <c r="C28" s="307">
        <v>1</v>
      </c>
      <c r="D28" s="307">
        <v>802</v>
      </c>
      <c r="E28" s="307">
        <v>1</v>
      </c>
      <c r="F28" s="307">
        <v>0</v>
      </c>
      <c r="G28" s="307">
        <v>0</v>
      </c>
      <c r="H28" s="307">
        <v>-46</v>
      </c>
      <c r="I28" s="307">
        <f t="shared" si="0"/>
        <v>756</v>
      </c>
      <c r="J28" s="317">
        <v>1</v>
      </c>
      <c r="K28" s="81" t="s">
        <v>21</v>
      </c>
    </row>
    <row r="29" spans="1:11">
      <c r="A29" s="92" t="s">
        <v>161</v>
      </c>
      <c r="B29" s="292">
        <v>4270</v>
      </c>
      <c r="C29" s="292">
        <v>54</v>
      </c>
      <c r="D29" s="292">
        <v>4270</v>
      </c>
      <c r="E29" s="292">
        <v>54</v>
      </c>
      <c r="F29" s="292">
        <v>0</v>
      </c>
      <c r="G29" s="292">
        <v>255</v>
      </c>
      <c r="H29" s="292">
        <v>-118</v>
      </c>
      <c r="I29" s="292">
        <f t="shared" si="0"/>
        <v>4407</v>
      </c>
      <c r="J29" s="301">
        <v>54</v>
      </c>
      <c r="K29" s="81" t="s">
        <v>21</v>
      </c>
    </row>
    <row r="30" spans="1:11">
      <c r="A30" s="92" t="s">
        <v>162</v>
      </c>
      <c r="B30" s="292">
        <v>29</v>
      </c>
      <c r="C30" s="292"/>
      <c r="D30" s="292">
        <v>29</v>
      </c>
      <c r="E30" s="292">
        <v>0</v>
      </c>
      <c r="F30" s="292">
        <v>0</v>
      </c>
      <c r="G30" s="292">
        <v>0</v>
      </c>
      <c r="H30" s="292">
        <v>0</v>
      </c>
      <c r="I30" s="292">
        <f t="shared" si="0"/>
        <v>29</v>
      </c>
      <c r="J30" s="301">
        <v>0</v>
      </c>
      <c r="K30" s="81" t="s">
        <v>21</v>
      </c>
    </row>
    <row r="31" spans="1:11" ht="15">
      <c r="A31" s="93" t="s">
        <v>36</v>
      </c>
      <c r="B31" s="294">
        <f>SUM(B28:B30)</f>
        <v>5101</v>
      </c>
      <c r="C31" s="294">
        <f t="shared" ref="C31:J31" si="3">SUM(C28:C30)</f>
        <v>55</v>
      </c>
      <c r="D31" s="294">
        <f t="shared" si="3"/>
        <v>5101</v>
      </c>
      <c r="E31" s="294">
        <f t="shared" si="3"/>
        <v>55</v>
      </c>
      <c r="F31" s="294">
        <f t="shared" si="3"/>
        <v>0</v>
      </c>
      <c r="G31" s="294">
        <f t="shared" si="3"/>
        <v>255</v>
      </c>
      <c r="H31" s="294">
        <f t="shared" si="3"/>
        <v>-164</v>
      </c>
      <c r="I31" s="294">
        <f t="shared" si="3"/>
        <v>5192</v>
      </c>
      <c r="J31" s="316">
        <f t="shared" si="3"/>
        <v>55</v>
      </c>
      <c r="K31" s="81" t="s">
        <v>22</v>
      </c>
    </row>
    <row r="32" spans="1:11">
      <c r="K32" s="81"/>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sheetPr>
    <tabColor theme="4" tint="0.59999389629810485"/>
    <pageSetUpPr fitToPage="1"/>
  </sheetPr>
  <dimension ref="A1:X74"/>
  <sheetViews>
    <sheetView view="pageBreakPreview" zoomScale="80" zoomScaleNormal="100" zoomScaleSheetLayoutView="80" workbookViewId="0">
      <selection activeCell="K30" sqref="K30"/>
    </sheetView>
  </sheetViews>
  <sheetFormatPr defaultColWidth="9.140625" defaultRowHeight="14.25"/>
  <cols>
    <col min="1" max="1" width="63.5703125" style="9" customWidth="1"/>
    <col min="2" max="2" width="8.7109375" style="9" customWidth="1"/>
    <col min="3" max="3" width="12.7109375" style="9" customWidth="1"/>
    <col min="4" max="4" width="8.7109375" style="9" customWidth="1"/>
    <col min="5" max="5" width="12.7109375" style="9" customWidth="1"/>
    <col min="6" max="6" width="8.7109375" style="9" customWidth="1"/>
    <col min="7" max="7" width="12.7109375" style="9" customWidth="1"/>
    <col min="8" max="8" width="8.7109375" style="9" customWidth="1"/>
    <col min="9" max="9" width="12.7109375" style="9" customWidth="1"/>
    <col min="10" max="10" width="8.7109375" style="9" customWidth="1"/>
    <col min="11" max="11" width="12.7109375" style="9" customWidth="1"/>
    <col min="12" max="12" width="8.7109375" style="9" customWidth="1"/>
    <col min="13" max="15" width="12.7109375" style="9" customWidth="1"/>
    <col min="16" max="16" width="14" style="4" bestFit="1" customWidth="1"/>
    <col min="17" max="17" width="4.5703125" style="9" customWidth="1"/>
    <col min="18" max="18" width="122.85546875" style="9" customWidth="1"/>
    <col min="19" max="20" width="8.28515625" style="9" customWidth="1"/>
    <col min="21" max="21" width="12.7109375" style="9" customWidth="1"/>
    <col min="22" max="23" width="8.28515625" style="9" customWidth="1"/>
    <col min="24" max="24" width="12.7109375" style="9" customWidth="1"/>
    <col min="25" max="16384" width="9.140625" style="9"/>
  </cols>
  <sheetData>
    <row r="1" spans="1:24" ht="18">
      <c r="A1" s="420" t="s">
        <v>195</v>
      </c>
      <c r="B1" s="420"/>
      <c r="C1" s="420"/>
      <c r="D1" s="420"/>
      <c r="E1" s="420"/>
      <c r="F1" s="420"/>
      <c r="G1" s="420"/>
      <c r="H1" s="420"/>
      <c r="I1" s="420"/>
      <c r="J1" s="420"/>
      <c r="K1" s="420"/>
      <c r="L1" s="420"/>
      <c r="M1" s="420"/>
      <c r="N1" s="420"/>
      <c r="O1" s="420"/>
      <c r="P1" s="81" t="s">
        <v>21</v>
      </c>
      <c r="Q1" s="6"/>
      <c r="R1" s="152" t="s">
        <v>30</v>
      </c>
      <c r="S1" s="6"/>
      <c r="T1" s="6"/>
      <c r="U1" s="6"/>
      <c r="V1" s="6"/>
      <c r="W1" s="6"/>
      <c r="X1" s="6"/>
    </row>
    <row r="2" spans="1:24" ht="15">
      <c r="A2" s="421" t="s">
        <v>357</v>
      </c>
      <c r="B2" s="421"/>
      <c r="C2" s="421"/>
      <c r="D2" s="421"/>
      <c r="E2" s="421"/>
      <c r="F2" s="421"/>
      <c r="G2" s="421"/>
      <c r="H2" s="421"/>
      <c r="I2" s="421"/>
      <c r="J2" s="421"/>
      <c r="K2" s="421"/>
      <c r="L2" s="421"/>
      <c r="M2" s="421"/>
      <c r="N2" s="421"/>
      <c r="O2" s="421"/>
      <c r="P2" s="81" t="s">
        <v>21</v>
      </c>
      <c r="Q2" s="7"/>
      <c r="R2" s="153"/>
      <c r="S2" s="7"/>
      <c r="T2" s="7"/>
      <c r="U2" s="7"/>
      <c r="V2" s="7"/>
      <c r="W2" s="7"/>
      <c r="X2" s="7"/>
    </row>
    <row r="3" spans="1:24" ht="15">
      <c r="A3" s="440" t="s">
        <v>1</v>
      </c>
      <c r="B3" s="440"/>
      <c r="C3" s="440"/>
      <c r="D3" s="440"/>
      <c r="E3" s="440"/>
      <c r="F3" s="440"/>
      <c r="G3" s="440"/>
      <c r="H3" s="440"/>
      <c r="I3" s="440"/>
      <c r="J3" s="440"/>
      <c r="K3" s="440"/>
      <c r="L3" s="440"/>
      <c r="M3" s="440"/>
      <c r="N3" s="440"/>
      <c r="O3" s="440"/>
      <c r="P3" s="81" t="s">
        <v>21</v>
      </c>
      <c r="Q3" s="10"/>
      <c r="R3" s="153" t="s">
        <v>265</v>
      </c>
      <c r="S3" s="10"/>
      <c r="T3" s="10"/>
      <c r="U3" s="10"/>
      <c r="V3" s="10"/>
      <c r="W3" s="10"/>
      <c r="X3" s="10"/>
    </row>
    <row r="4" spans="1:24">
      <c r="A4" s="427" t="s">
        <v>2</v>
      </c>
      <c r="B4" s="427"/>
      <c r="C4" s="427"/>
      <c r="D4" s="427"/>
      <c r="E4" s="427"/>
      <c r="F4" s="427"/>
      <c r="G4" s="427"/>
      <c r="H4" s="427"/>
      <c r="I4" s="427"/>
      <c r="J4" s="427"/>
      <c r="K4" s="427"/>
      <c r="L4" s="427"/>
      <c r="M4" s="427"/>
      <c r="N4" s="427"/>
      <c r="O4" s="427"/>
      <c r="P4" s="81" t="s">
        <v>21</v>
      </c>
      <c r="Q4" s="8"/>
      <c r="R4" s="153" t="s">
        <v>264</v>
      </c>
      <c r="S4" s="8"/>
      <c r="T4" s="8"/>
      <c r="U4" s="8"/>
      <c r="V4" s="8"/>
      <c r="W4" s="8"/>
      <c r="X4" s="8"/>
    </row>
    <row r="5" spans="1:24" ht="15.75" thickBot="1">
      <c r="A5" s="427"/>
      <c r="B5" s="427"/>
      <c r="C5" s="427"/>
      <c r="D5" s="427"/>
      <c r="E5" s="427"/>
      <c r="F5" s="427"/>
      <c r="G5" s="427"/>
      <c r="H5" s="427"/>
      <c r="I5" s="427"/>
      <c r="J5" s="427"/>
      <c r="K5" s="427"/>
      <c r="L5" s="427"/>
      <c r="M5" s="427"/>
      <c r="N5" s="49"/>
      <c r="O5" s="49"/>
      <c r="P5" s="81" t="s">
        <v>21</v>
      </c>
      <c r="Q5" s="8"/>
      <c r="R5" s="154"/>
      <c r="S5" s="8"/>
      <c r="T5" s="8"/>
      <c r="U5" s="8"/>
      <c r="V5" s="8"/>
      <c r="W5" s="8"/>
      <c r="X5" s="8"/>
    </row>
    <row r="6" spans="1:24" s="22" customFormat="1" ht="15">
      <c r="A6" s="524" t="s">
        <v>196</v>
      </c>
      <c r="B6" s="522" t="s">
        <v>365</v>
      </c>
      <c r="C6" s="527"/>
      <c r="D6" s="527"/>
      <c r="E6" s="527"/>
      <c r="F6" s="527"/>
      <c r="G6" s="527"/>
      <c r="H6" s="522" t="s">
        <v>366</v>
      </c>
      <c r="I6" s="527"/>
      <c r="J6" s="527"/>
      <c r="K6" s="527"/>
      <c r="L6" s="527"/>
      <c r="M6" s="523"/>
      <c r="N6" s="86"/>
      <c r="O6" s="86"/>
      <c r="P6" s="81" t="s">
        <v>21</v>
      </c>
    </row>
    <row r="7" spans="1:24" s="22" customFormat="1" ht="15" customHeight="1">
      <c r="A7" s="525"/>
      <c r="B7" s="522" t="s">
        <v>197</v>
      </c>
      <c r="C7" s="523"/>
      <c r="D7" s="522" t="s">
        <v>198</v>
      </c>
      <c r="E7" s="523"/>
      <c r="F7" s="522" t="s">
        <v>49</v>
      </c>
      <c r="G7" s="523"/>
      <c r="H7" s="522" t="s">
        <v>197</v>
      </c>
      <c r="I7" s="523"/>
      <c r="J7" s="522" t="s">
        <v>198</v>
      </c>
      <c r="K7" s="523"/>
      <c r="L7" s="522" t="s">
        <v>49</v>
      </c>
      <c r="M7" s="523"/>
      <c r="N7" s="86"/>
      <c r="O7" s="86"/>
      <c r="P7" s="81" t="s">
        <v>21</v>
      </c>
    </row>
    <row r="8" spans="1:24" s="22" customFormat="1" ht="28.5">
      <c r="A8" s="526"/>
      <c r="B8" s="20" t="s">
        <v>4</v>
      </c>
      <c r="C8" s="20" t="s">
        <v>5</v>
      </c>
      <c r="D8" s="20" t="s">
        <v>4</v>
      </c>
      <c r="E8" s="20" t="s">
        <v>5</v>
      </c>
      <c r="F8" s="20" t="s">
        <v>4</v>
      </c>
      <c r="G8" s="20" t="s">
        <v>5</v>
      </c>
      <c r="H8" s="20" t="s">
        <v>4</v>
      </c>
      <c r="I8" s="20" t="s">
        <v>5</v>
      </c>
      <c r="J8" s="20" t="s">
        <v>4</v>
      </c>
      <c r="K8" s="20" t="s">
        <v>5</v>
      </c>
      <c r="L8" s="20" t="s">
        <v>4</v>
      </c>
      <c r="M8" s="20" t="s">
        <v>5</v>
      </c>
      <c r="N8" s="103"/>
      <c r="O8" s="103"/>
      <c r="P8" s="81" t="s">
        <v>21</v>
      </c>
      <c r="R8" s="164" t="s">
        <v>289</v>
      </c>
    </row>
    <row r="9" spans="1:24" s="22" customFormat="1">
      <c r="A9" s="108" t="s">
        <v>199</v>
      </c>
      <c r="B9" s="296">
        <v>0</v>
      </c>
      <c r="C9" s="296">
        <v>0</v>
      </c>
      <c r="D9" s="296">
        <v>0</v>
      </c>
      <c r="E9" s="296">
        <v>0</v>
      </c>
      <c r="F9" s="296">
        <v>0</v>
      </c>
      <c r="G9" s="296">
        <v>0</v>
      </c>
      <c r="H9" s="296">
        <v>0</v>
      </c>
      <c r="I9" s="296">
        <v>0</v>
      </c>
      <c r="J9" s="296">
        <v>0</v>
      </c>
      <c r="K9" s="296">
        <v>0</v>
      </c>
      <c r="L9" s="296">
        <v>0</v>
      </c>
      <c r="M9" s="296">
        <v>0</v>
      </c>
      <c r="N9" s="104"/>
      <c r="O9" s="104"/>
      <c r="P9" s="81" t="s">
        <v>21</v>
      </c>
      <c r="R9" s="166" t="s">
        <v>290</v>
      </c>
    </row>
    <row r="10" spans="1:24" s="22" customFormat="1">
      <c r="A10" s="109" t="s">
        <v>200</v>
      </c>
      <c r="B10" s="308">
        <v>0</v>
      </c>
      <c r="C10" s="308">
        <v>0</v>
      </c>
      <c r="D10" s="308">
        <v>0</v>
      </c>
      <c r="E10" s="308">
        <v>0</v>
      </c>
      <c r="F10" s="308">
        <v>0</v>
      </c>
      <c r="G10" s="308">
        <v>0</v>
      </c>
      <c r="H10" s="308">
        <v>0</v>
      </c>
      <c r="I10" s="308">
        <v>0</v>
      </c>
      <c r="J10" s="308">
        <v>0</v>
      </c>
      <c r="K10" s="308">
        <v>0</v>
      </c>
      <c r="L10" s="308">
        <v>0</v>
      </c>
      <c r="M10" s="308">
        <v>0</v>
      </c>
      <c r="N10" s="104"/>
      <c r="O10" s="104"/>
      <c r="P10" s="81" t="s">
        <v>21</v>
      </c>
      <c r="R10" s="29"/>
    </row>
    <row r="11" spans="1:24" s="22" customFormat="1">
      <c r="A11" s="109" t="s">
        <v>201</v>
      </c>
      <c r="B11" s="308">
        <v>0</v>
      </c>
      <c r="C11" s="308">
        <v>0</v>
      </c>
      <c r="D11" s="308">
        <v>0</v>
      </c>
      <c r="E11" s="308">
        <v>0</v>
      </c>
      <c r="F11" s="308">
        <v>0</v>
      </c>
      <c r="G11" s="308">
        <v>0</v>
      </c>
      <c r="H11" s="308">
        <v>0</v>
      </c>
      <c r="I11" s="308">
        <v>0</v>
      </c>
      <c r="J11" s="308">
        <v>0</v>
      </c>
      <c r="K11" s="308">
        <v>0</v>
      </c>
      <c r="L11" s="308">
        <v>0</v>
      </c>
      <c r="M11" s="308">
        <v>0</v>
      </c>
      <c r="N11" s="104"/>
      <c r="O11" s="104"/>
      <c r="P11" s="81" t="s">
        <v>21</v>
      </c>
    </row>
    <row r="12" spans="1:24" s="22" customFormat="1">
      <c r="A12" s="109" t="s">
        <v>202</v>
      </c>
      <c r="B12" s="308">
        <v>0</v>
      </c>
      <c r="C12" s="308">
        <v>0</v>
      </c>
      <c r="D12" s="308">
        <v>0</v>
      </c>
      <c r="E12" s="308">
        <v>0</v>
      </c>
      <c r="F12" s="308">
        <v>0</v>
      </c>
      <c r="G12" s="308">
        <v>0</v>
      </c>
      <c r="H12" s="308">
        <v>0</v>
      </c>
      <c r="I12" s="308">
        <v>0</v>
      </c>
      <c r="J12" s="308">
        <v>0</v>
      </c>
      <c r="K12" s="308">
        <v>0</v>
      </c>
      <c r="L12" s="308">
        <v>0</v>
      </c>
      <c r="M12" s="308">
        <v>0</v>
      </c>
      <c r="N12" s="104"/>
      <c r="O12" s="104"/>
      <c r="P12" s="81" t="s">
        <v>21</v>
      </c>
      <c r="R12" s="166" t="s">
        <v>291</v>
      </c>
    </row>
    <row r="13" spans="1:24" s="22" customFormat="1">
      <c r="A13" s="109" t="s">
        <v>203</v>
      </c>
      <c r="B13" s="308">
        <v>0</v>
      </c>
      <c r="C13" s="308">
        <v>0</v>
      </c>
      <c r="D13" s="308">
        <v>0</v>
      </c>
      <c r="E13" s="308">
        <v>0</v>
      </c>
      <c r="F13" s="308">
        <v>0</v>
      </c>
      <c r="G13" s="308">
        <v>0</v>
      </c>
      <c r="H13" s="308">
        <v>0</v>
      </c>
      <c r="I13" s="308">
        <v>0</v>
      </c>
      <c r="J13" s="308">
        <v>0</v>
      </c>
      <c r="K13" s="308">
        <v>0</v>
      </c>
      <c r="L13" s="308">
        <v>0</v>
      </c>
      <c r="M13" s="308">
        <v>0</v>
      </c>
      <c r="N13" s="104"/>
      <c r="O13" s="104"/>
      <c r="P13" s="81" t="s">
        <v>21</v>
      </c>
      <c r="R13" s="166" t="s">
        <v>292</v>
      </c>
    </row>
    <row r="14" spans="1:24" s="22" customFormat="1">
      <c r="A14" s="109" t="s">
        <v>204</v>
      </c>
      <c r="B14" s="308">
        <v>0</v>
      </c>
      <c r="C14" s="308">
        <v>0</v>
      </c>
      <c r="D14" s="308">
        <v>0</v>
      </c>
      <c r="E14" s="308">
        <v>0</v>
      </c>
      <c r="F14" s="308">
        <v>0</v>
      </c>
      <c r="G14" s="308">
        <v>0</v>
      </c>
      <c r="H14" s="308">
        <v>0</v>
      </c>
      <c r="I14" s="308">
        <v>0</v>
      </c>
      <c r="J14" s="308">
        <v>0</v>
      </c>
      <c r="K14" s="308">
        <v>0</v>
      </c>
      <c r="L14" s="308">
        <v>0</v>
      </c>
      <c r="M14" s="308">
        <v>0</v>
      </c>
      <c r="N14" s="104"/>
      <c r="O14" s="104"/>
      <c r="P14" s="81" t="s">
        <v>21</v>
      </c>
      <c r="R14" s="29"/>
    </row>
    <row r="15" spans="1:24" s="22" customFormat="1">
      <c r="A15" s="109" t="s">
        <v>205</v>
      </c>
      <c r="B15" s="308">
        <v>0</v>
      </c>
      <c r="C15" s="308">
        <v>0</v>
      </c>
      <c r="D15" s="308">
        <v>0</v>
      </c>
      <c r="E15" s="308">
        <v>0</v>
      </c>
      <c r="F15" s="308">
        <v>0</v>
      </c>
      <c r="G15" s="308">
        <v>0</v>
      </c>
      <c r="H15" s="308">
        <v>0</v>
      </c>
      <c r="I15" s="308">
        <v>0</v>
      </c>
      <c r="J15" s="308">
        <v>0</v>
      </c>
      <c r="K15" s="308">
        <v>0</v>
      </c>
      <c r="L15" s="308">
        <v>0</v>
      </c>
      <c r="M15" s="308">
        <v>0</v>
      </c>
      <c r="N15" s="104"/>
      <c r="O15" s="104"/>
      <c r="P15" s="81" t="s">
        <v>21</v>
      </c>
      <c r="R15" s="29"/>
    </row>
    <row r="16" spans="1:24" s="22" customFormat="1">
      <c r="A16" s="109" t="s">
        <v>206</v>
      </c>
      <c r="B16" s="308">
        <v>221</v>
      </c>
      <c r="C16" s="308">
        <f>37249*2</f>
        <v>74498</v>
      </c>
      <c r="D16" s="308">
        <v>0</v>
      </c>
      <c r="E16" s="308">
        <v>0</v>
      </c>
      <c r="F16" s="308">
        <v>-142</v>
      </c>
      <c r="G16" s="308">
        <v>-6398</v>
      </c>
      <c r="H16" s="308">
        <v>34</v>
      </c>
      <c r="I16" s="308">
        <f>5829*2</f>
        <v>11658</v>
      </c>
      <c r="J16" s="308">
        <v>0</v>
      </c>
      <c r="K16" s="308">
        <v>0</v>
      </c>
      <c r="L16" s="308">
        <v>-22</v>
      </c>
      <c r="M16" s="308">
        <v>-1001</v>
      </c>
      <c r="N16" s="104"/>
      <c r="O16" s="104"/>
      <c r="P16" s="81" t="s">
        <v>21</v>
      </c>
      <c r="R16" s="29"/>
    </row>
    <row r="17" spans="1:18" s="22" customFormat="1">
      <c r="A17" s="109" t="s">
        <v>207</v>
      </c>
      <c r="B17" s="308">
        <v>0</v>
      </c>
      <c r="C17" s="308">
        <v>0</v>
      </c>
      <c r="D17" s="308">
        <v>0</v>
      </c>
      <c r="E17" s="308">
        <v>0</v>
      </c>
      <c r="F17" s="308">
        <v>0</v>
      </c>
      <c r="G17" s="308">
        <v>0</v>
      </c>
      <c r="H17" s="308">
        <v>0</v>
      </c>
      <c r="I17" s="308">
        <v>0</v>
      </c>
      <c r="J17" s="308">
        <v>0</v>
      </c>
      <c r="K17" s="308">
        <v>0</v>
      </c>
      <c r="L17" s="308">
        <v>0</v>
      </c>
      <c r="M17" s="308">
        <v>0</v>
      </c>
      <c r="N17" s="104"/>
      <c r="O17" s="104"/>
      <c r="P17" s="81" t="s">
        <v>21</v>
      </c>
      <c r="R17" s="29"/>
    </row>
    <row r="18" spans="1:18" s="22" customFormat="1">
      <c r="A18" s="109" t="s">
        <v>208</v>
      </c>
      <c r="B18" s="308">
        <v>0</v>
      </c>
      <c r="C18" s="308">
        <v>0</v>
      </c>
      <c r="D18" s="308">
        <v>0</v>
      </c>
      <c r="E18" s="308">
        <v>0</v>
      </c>
      <c r="F18" s="308">
        <v>0</v>
      </c>
      <c r="G18" s="308">
        <v>0</v>
      </c>
      <c r="H18" s="308">
        <v>0</v>
      </c>
      <c r="I18" s="308">
        <v>0</v>
      </c>
      <c r="J18" s="308">
        <v>0</v>
      </c>
      <c r="K18" s="308">
        <v>0</v>
      </c>
      <c r="L18" s="308">
        <v>0</v>
      </c>
      <c r="M18" s="308">
        <v>0</v>
      </c>
      <c r="N18" s="104"/>
      <c r="O18" s="104"/>
      <c r="P18" s="81" t="s">
        <v>21</v>
      </c>
    </row>
    <row r="19" spans="1:18" s="22" customFormat="1">
      <c r="A19" s="109" t="s">
        <v>209</v>
      </c>
      <c r="B19" s="308">
        <v>0</v>
      </c>
      <c r="C19" s="308">
        <v>0</v>
      </c>
      <c r="D19" s="308">
        <v>0</v>
      </c>
      <c r="E19" s="308">
        <v>0</v>
      </c>
      <c r="F19" s="308">
        <v>0</v>
      </c>
      <c r="G19" s="308">
        <v>0</v>
      </c>
      <c r="H19" s="308">
        <v>0</v>
      </c>
      <c r="I19" s="308">
        <v>0</v>
      </c>
      <c r="J19" s="308">
        <v>0</v>
      </c>
      <c r="K19" s="308">
        <v>0</v>
      </c>
      <c r="L19" s="308">
        <v>0</v>
      </c>
      <c r="M19" s="308">
        <v>0</v>
      </c>
      <c r="N19" s="104"/>
      <c r="O19" s="104"/>
      <c r="P19" s="81" t="s">
        <v>21</v>
      </c>
    </row>
    <row r="20" spans="1:18" s="22" customFormat="1">
      <c r="A20" s="110" t="s">
        <v>210</v>
      </c>
      <c r="B20" s="309">
        <v>0</v>
      </c>
      <c r="C20" s="309">
        <v>0</v>
      </c>
      <c r="D20" s="309">
        <v>0</v>
      </c>
      <c r="E20" s="309">
        <v>0</v>
      </c>
      <c r="F20" s="309">
        <v>0</v>
      </c>
      <c r="G20" s="309">
        <v>0</v>
      </c>
      <c r="H20" s="309">
        <v>0</v>
      </c>
      <c r="I20" s="309">
        <v>0</v>
      </c>
      <c r="J20" s="309">
        <v>0</v>
      </c>
      <c r="K20" s="309">
        <v>0</v>
      </c>
      <c r="L20" s="309">
        <v>0</v>
      </c>
      <c r="M20" s="309">
        <v>0</v>
      </c>
      <c r="N20" s="104"/>
      <c r="O20" s="104"/>
      <c r="P20" s="81" t="s">
        <v>21</v>
      </c>
    </row>
    <row r="21" spans="1:18" s="22" customFormat="1">
      <c r="A21" s="108" t="s">
        <v>211</v>
      </c>
      <c r="B21" s="296">
        <f>SUM(B9:B20)</f>
        <v>221</v>
      </c>
      <c r="C21" s="296">
        <f>SUM(C9:C20)</f>
        <v>74498</v>
      </c>
      <c r="D21" s="296">
        <f>SUM(D9:D20)</f>
        <v>0</v>
      </c>
      <c r="E21" s="296">
        <f>SUM(E9:E20)</f>
        <v>0</v>
      </c>
      <c r="F21" s="296">
        <f>SUM(F9:F20)</f>
        <v>-142</v>
      </c>
      <c r="G21" s="296">
        <f t="shared" ref="G21" si="0">SUM(G9:G20)</f>
        <v>-6398</v>
      </c>
      <c r="H21" s="296">
        <f>SUM(H9:H20)</f>
        <v>34</v>
      </c>
      <c r="I21" s="296">
        <f t="shared" ref="I21" si="1">SUM(I9:I20)</f>
        <v>11658</v>
      </c>
      <c r="J21" s="296">
        <f>SUM(J9:J20)</f>
        <v>0</v>
      </c>
      <c r="K21" s="296">
        <f t="shared" ref="K21" si="2">SUM(K9:K20)</f>
        <v>0</v>
      </c>
      <c r="L21" s="296">
        <f>SUM(L9:L20)</f>
        <v>-22</v>
      </c>
      <c r="M21" s="296">
        <f t="shared" ref="M21" si="3">SUM(M9:M20)</f>
        <v>-1001</v>
      </c>
      <c r="N21" s="104"/>
      <c r="O21" s="104"/>
      <c r="P21" s="81" t="s">
        <v>21</v>
      </c>
      <c r="R21" s="29"/>
    </row>
    <row r="22" spans="1:18" s="22" customFormat="1">
      <c r="A22" s="111" t="s">
        <v>212</v>
      </c>
      <c r="B22" s="308">
        <f>-B21*0.5</f>
        <v>-110.5</v>
      </c>
      <c r="C22" s="308">
        <f t="shared" ref="C22:K22" si="4">-C21*0.5</f>
        <v>-37249</v>
      </c>
      <c r="D22" s="308">
        <f t="shared" si="4"/>
        <v>0</v>
      </c>
      <c r="E22" s="308">
        <f t="shared" si="4"/>
        <v>0</v>
      </c>
      <c r="F22" s="308">
        <v>0</v>
      </c>
      <c r="G22" s="308">
        <v>0</v>
      </c>
      <c r="H22" s="308">
        <f t="shared" si="4"/>
        <v>-17</v>
      </c>
      <c r="I22" s="308">
        <f t="shared" si="4"/>
        <v>-5829</v>
      </c>
      <c r="J22" s="308">
        <f t="shared" si="4"/>
        <v>0</v>
      </c>
      <c r="K22" s="308">
        <f t="shared" si="4"/>
        <v>0</v>
      </c>
      <c r="L22" s="308">
        <v>0</v>
      </c>
      <c r="M22" s="308">
        <v>0</v>
      </c>
      <c r="N22" s="104"/>
      <c r="O22" s="104"/>
      <c r="P22" s="81" t="s">
        <v>21</v>
      </c>
      <c r="R22" s="166" t="s">
        <v>293</v>
      </c>
    </row>
    <row r="23" spans="1:18" s="22" customFormat="1">
      <c r="A23" s="109" t="s">
        <v>261</v>
      </c>
      <c r="B23" s="308">
        <v>0</v>
      </c>
      <c r="C23" s="308">
        <v>0</v>
      </c>
      <c r="D23" s="308">
        <v>0</v>
      </c>
      <c r="E23" s="308">
        <v>0</v>
      </c>
      <c r="F23" s="308">
        <v>0</v>
      </c>
      <c r="G23" s="308">
        <v>0</v>
      </c>
      <c r="H23" s="308">
        <v>0</v>
      </c>
      <c r="I23" s="308">
        <v>0</v>
      </c>
      <c r="J23" s="308">
        <v>0</v>
      </c>
      <c r="K23" s="308">
        <v>0</v>
      </c>
      <c r="L23" s="308">
        <v>0</v>
      </c>
      <c r="M23" s="308">
        <v>0</v>
      </c>
      <c r="N23" s="104"/>
      <c r="O23" s="104"/>
      <c r="P23" s="81" t="s">
        <v>21</v>
      </c>
      <c r="R23" s="166" t="s">
        <v>294</v>
      </c>
    </row>
    <row r="24" spans="1:18">
      <c r="A24" s="110" t="s">
        <v>213</v>
      </c>
      <c r="B24" s="309">
        <f>SUM(B21:B23)</f>
        <v>110.5</v>
      </c>
      <c r="C24" s="309">
        <f t="shared" ref="C24:M24" si="5">SUM(C21:C23)</f>
        <v>37249</v>
      </c>
      <c r="D24" s="309">
        <f t="shared" si="5"/>
        <v>0</v>
      </c>
      <c r="E24" s="309">
        <f t="shared" si="5"/>
        <v>0</v>
      </c>
      <c r="F24" s="309">
        <f t="shared" si="5"/>
        <v>-142</v>
      </c>
      <c r="G24" s="309">
        <f t="shared" si="5"/>
        <v>-6398</v>
      </c>
      <c r="H24" s="309">
        <f t="shared" si="5"/>
        <v>17</v>
      </c>
      <c r="I24" s="309">
        <f t="shared" si="5"/>
        <v>5829</v>
      </c>
      <c r="J24" s="309">
        <f t="shared" si="5"/>
        <v>0</v>
      </c>
      <c r="K24" s="309">
        <f t="shared" si="5"/>
        <v>0</v>
      </c>
      <c r="L24" s="309">
        <f t="shared" si="5"/>
        <v>-22</v>
      </c>
      <c r="M24" s="309">
        <f t="shared" si="5"/>
        <v>-1001</v>
      </c>
      <c r="N24" s="104"/>
      <c r="O24" s="104"/>
      <c r="P24" s="81" t="s">
        <v>21</v>
      </c>
    </row>
    <row r="25" spans="1:18">
      <c r="A25" s="109" t="s">
        <v>171</v>
      </c>
      <c r="B25" s="308">
        <v>0</v>
      </c>
      <c r="C25" s="308">
        <v>0</v>
      </c>
      <c r="D25" s="308">
        <v>0</v>
      </c>
      <c r="E25" s="308">
        <v>0</v>
      </c>
      <c r="F25" s="308">
        <v>0</v>
      </c>
      <c r="G25" s="308">
        <v>0</v>
      </c>
      <c r="H25" s="308">
        <v>0</v>
      </c>
      <c r="I25" s="308">
        <v>0</v>
      </c>
      <c r="J25" s="308">
        <v>0</v>
      </c>
      <c r="K25" s="308">
        <v>0</v>
      </c>
      <c r="L25" s="308">
        <v>0</v>
      </c>
      <c r="M25" s="308">
        <v>0</v>
      </c>
      <c r="N25" s="104"/>
      <c r="O25" s="104"/>
      <c r="P25" s="81" t="s">
        <v>21</v>
      </c>
    </row>
    <row r="26" spans="1:18">
      <c r="A26" s="109" t="s">
        <v>172</v>
      </c>
      <c r="B26" s="308">
        <v>0</v>
      </c>
      <c r="C26" s="308">
        <v>0</v>
      </c>
      <c r="D26" s="308">
        <v>0</v>
      </c>
      <c r="E26" s="308">
        <v>0</v>
      </c>
      <c r="F26" s="308">
        <v>0</v>
      </c>
      <c r="G26" s="308">
        <v>0</v>
      </c>
      <c r="H26" s="308">
        <v>0</v>
      </c>
      <c r="I26" s="308">
        <v>0</v>
      </c>
      <c r="J26" s="308">
        <v>0</v>
      </c>
      <c r="K26" s="308">
        <v>0</v>
      </c>
      <c r="L26" s="308">
        <v>0</v>
      </c>
      <c r="M26" s="308">
        <v>0</v>
      </c>
      <c r="N26" s="104"/>
      <c r="O26" s="104"/>
      <c r="P26" s="81" t="s">
        <v>21</v>
      </c>
    </row>
    <row r="27" spans="1:18">
      <c r="A27" s="167" t="s">
        <v>262</v>
      </c>
      <c r="B27" s="308">
        <v>0</v>
      </c>
      <c r="C27" s="308">
        <v>0</v>
      </c>
      <c r="D27" s="308">
        <v>0</v>
      </c>
      <c r="E27" s="308">
        <v>0</v>
      </c>
      <c r="F27" s="308">
        <v>0</v>
      </c>
      <c r="G27" s="308">
        <v>0</v>
      </c>
      <c r="H27" s="308">
        <v>0</v>
      </c>
      <c r="I27" s="308">
        <v>0</v>
      </c>
      <c r="J27" s="308">
        <v>0</v>
      </c>
      <c r="K27" s="308">
        <v>0</v>
      </c>
      <c r="L27" s="308">
        <v>0</v>
      </c>
      <c r="M27" s="308">
        <v>0</v>
      </c>
      <c r="N27" s="104"/>
      <c r="O27" s="104"/>
      <c r="P27" s="81" t="s">
        <v>21</v>
      </c>
    </row>
    <row r="28" spans="1:18">
      <c r="A28" s="109" t="s">
        <v>173</v>
      </c>
      <c r="B28" s="308">
        <v>0</v>
      </c>
      <c r="C28" s="308">
        <v>0</v>
      </c>
      <c r="D28" s="308">
        <v>0</v>
      </c>
      <c r="E28" s="308">
        <v>0</v>
      </c>
      <c r="F28" s="308">
        <v>0</v>
      </c>
      <c r="G28" s="308">
        <v>0</v>
      </c>
      <c r="H28" s="308">
        <v>0</v>
      </c>
      <c r="I28" s="308">
        <v>0</v>
      </c>
      <c r="J28" s="308">
        <v>0</v>
      </c>
      <c r="K28" s="308">
        <v>0</v>
      </c>
      <c r="L28" s="308">
        <v>0</v>
      </c>
      <c r="M28" s="308">
        <v>0</v>
      </c>
      <c r="N28" s="104"/>
      <c r="O28" s="104"/>
      <c r="P28" s="81" t="s">
        <v>21</v>
      </c>
    </row>
    <row r="29" spans="1:18">
      <c r="A29" s="109" t="s">
        <v>175</v>
      </c>
      <c r="B29" s="308">
        <v>0</v>
      </c>
      <c r="C29" s="308">
        <v>0</v>
      </c>
      <c r="D29" s="308">
        <v>0</v>
      </c>
      <c r="E29" s="308">
        <v>0</v>
      </c>
      <c r="F29" s="308">
        <v>0</v>
      </c>
      <c r="G29" s="308">
        <v>0</v>
      </c>
      <c r="H29" s="308">
        <v>0</v>
      </c>
      <c r="I29" s="308">
        <v>0</v>
      </c>
      <c r="J29" s="308">
        <v>0</v>
      </c>
      <c r="K29" s="308">
        <v>0</v>
      </c>
      <c r="L29" s="308">
        <v>0</v>
      </c>
      <c r="M29" s="308">
        <v>0</v>
      </c>
      <c r="N29" s="104"/>
      <c r="O29" s="104"/>
      <c r="P29" s="81" t="s">
        <v>21</v>
      </c>
    </row>
    <row r="30" spans="1:18">
      <c r="A30" s="109" t="s">
        <v>176</v>
      </c>
      <c r="B30" s="308">
        <v>0</v>
      </c>
      <c r="C30" s="308">
        <v>0</v>
      </c>
      <c r="D30" s="308">
        <v>0</v>
      </c>
      <c r="E30" s="308">
        <v>0</v>
      </c>
      <c r="F30" s="308">
        <v>0</v>
      </c>
      <c r="G30" s="308">
        <v>0</v>
      </c>
      <c r="H30" s="308">
        <v>0</v>
      </c>
      <c r="I30" s="308">
        <v>0</v>
      </c>
      <c r="J30" s="308">
        <v>0</v>
      </c>
      <c r="K30" s="308">
        <v>0</v>
      </c>
      <c r="L30" s="308">
        <v>0</v>
      </c>
      <c r="M30" s="308">
        <v>0</v>
      </c>
      <c r="N30" s="104"/>
      <c r="O30" s="104"/>
      <c r="P30" s="81" t="s">
        <v>21</v>
      </c>
    </row>
    <row r="31" spans="1:18">
      <c r="A31" s="109" t="s">
        <v>177</v>
      </c>
      <c r="B31" s="308">
        <v>0</v>
      </c>
      <c r="C31" s="308">
        <v>0</v>
      </c>
      <c r="D31" s="308">
        <v>0</v>
      </c>
      <c r="E31" s="308">
        <v>0</v>
      </c>
      <c r="F31" s="308">
        <v>0</v>
      </c>
      <c r="G31" s="308">
        <v>0</v>
      </c>
      <c r="H31" s="308">
        <v>0</v>
      </c>
      <c r="I31" s="308">
        <v>0</v>
      </c>
      <c r="J31" s="308">
        <v>0</v>
      </c>
      <c r="K31" s="308">
        <v>0</v>
      </c>
      <c r="L31" s="308">
        <v>0</v>
      </c>
      <c r="M31" s="308">
        <v>0</v>
      </c>
      <c r="N31" s="104"/>
      <c r="O31" s="104"/>
      <c r="P31" s="81" t="s">
        <v>21</v>
      </c>
    </row>
    <row r="32" spans="1:18">
      <c r="A32" s="109" t="s">
        <v>178</v>
      </c>
      <c r="B32" s="308">
        <v>0</v>
      </c>
      <c r="C32" s="308">
        <v>6918</v>
      </c>
      <c r="D32" s="308">
        <v>0</v>
      </c>
      <c r="E32" s="308">
        <v>0</v>
      </c>
      <c r="F32" s="310">
        <v>0</v>
      </c>
      <c r="G32" s="308">
        <v>-2376</v>
      </c>
      <c r="H32" s="308">
        <v>0</v>
      </c>
      <c r="I32" s="308">
        <v>1082</v>
      </c>
      <c r="J32" s="308">
        <v>0</v>
      </c>
      <c r="K32" s="308">
        <v>14000</v>
      </c>
      <c r="L32" s="310">
        <v>0</v>
      </c>
      <c r="M32" s="308">
        <v>-372</v>
      </c>
      <c r="N32" s="104"/>
      <c r="O32" s="104"/>
      <c r="P32" s="81" t="s">
        <v>21</v>
      </c>
    </row>
    <row r="33" spans="1:16">
      <c r="A33" s="109" t="s">
        <v>179</v>
      </c>
      <c r="B33" s="308">
        <v>0</v>
      </c>
      <c r="C33" s="308">
        <v>0</v>
      </c>
      <c r="D33" s="308">
        <v>0</v>
      </c>
      <c r="E33" s="308">
        <v>0</v>
      </c>
      <c r="F33" s="308">
        <v>0</v>
      </c>
      <c r="G33" s="308">
        <v>0</v>
      </c>
      <c r="H33" s="308">
        <v>0</v>
      </c>
      <c r="I33" s="308">
        <v>0</v>
      </c>
      <c r="J33" s="308">
        <v>0</v>
      </c>
      <c r="K33" s="308">
        <v>0</v>
      </c>
      <c r="L33" s="308">
        <v>0</v>
      </c>
      <c r="M33" s="308">
        <v>0</v>
      </c>
      <c r="N33" s="104"/>
      <c r="O33" s="104"/>
      <c r="P33" s="81" t="s">
        <v>21</v>
      </c>
    </row>
    <row r="34" spans="1:16">
      <c r="A34" s="109" t="s">
        <v>181</v>
      </c>
      <c r="B34" s="308">
        <v>0</v>
      </c>
      <c r="C34" s="308">
        <v>0</v>
      </c>
      <c r="D34" s="308">
        <v>0</v>
      </c>
      <c r="E34" s="308">
        <v>0</v>
      </c>
      <c r="F34" s="308">
        <v>0</v>
      </c>
      <c r="G34" s="308">
        <v>0</v>
      </c>
      <c r="H34" s="308">
        <v>0</v>
      </c>
      <c r="I34" s="308">
        <v>0</v>
      </c>
      <c r="J34" s="308">
        <v>0</v>
      </c>
      <c r="K34" s="308">
        <v>0</v>
      </c>
      <c r="L34" s="308">
        <v>0</v>
      </c>
      <c r="M34" s="308">
        <v>0</v>
      </c>
      <c r="N34" s="104"/>
      <c r="O34" s="104"/>
      <c r="P34" s="81" t="s">
        <v>21</v>
      </c>
    </row>
    <row r="35" spans="1:16">
      <c r="A35" s="109" t="s">
        <v>182</v>
      </c>
      <c r="B35" s="308">
        <v>0</v>
      </c>
      <c r="C35" s="308">
        <v>0</v>
      </c>
      <c r="D35" s="308">
        <v>0</v>
      </c>
      <c r="E35" s="308">
        <v>0</v>
      </c>
      <c r="F35" s="308">
        <v>0</v>
      </c>
      <c r="G35" s="308">
        <v>0</v>
      </c>
      <c r="H35" s="308">
        <v>0</v>
      </c>
      <c r="I35" s="308">
        <v>0</v>
      </c>
      <c r="J35" s="308">
        <v>0</v>
      </c>
      <c r="K35" s="308">
        <v>0</v>
      </c>
      <c r="L35" s="308">
        <v>0</v>
      </c>
      <c r="M35" s="308">
        <v>0</v>
      </c>
      <c r="N35" s="104"/>
      <c r="O35" s="104"/>
      <c r="P35" s="81" t="s">
        <v>21</v>
      </c>
    </row>
    <row r="36" spans="1:16">
      <c r="A36" s="109" t="s">
        <v>184</v>
      </c>
      <c r="B36" s="308">
        <v>0</v>
      </c>
      <c r="C36" s="308">
        <v>0</v>
      </c>
      <c r="D36" s="308">
        <v>0</v>
      </c>
      <c r="E36" s="308">
        <v>0</v>
      </c>
      <c r="F36" s="308">
        <v>0</v>
      </c>
      <c r="G36" s="308">
        <v>0</v>
      </c>
      <c r="H36" s="308">
        <v>0</v>
      </c>
      <c r="I36" s="308">
        <v>0</v>
      </c>
      <c r="J36" s="308">
        <v>0</v>
      </c>
      <c r="K36" s="308">
        <v>0</v>
      </c>
      <c r="L36" s="308">
        <v>0</v>
      </c>
      <c r="M36" s="308">
        <v>0</v>
      </c>
      <c r="N36" s="104"/>
      <c r="O36" s="104"/>
      <c r="P36" s="81" t="s">
        <v>21</v>
      </c>
    </row>
    <row r="37" spans="1:16">
      <c r="A37" s="112" t="s">
        <v>185</v>
      </c>
      <c r="B37" s="311">
        <v>0</v>
      </c>
      <c r="C37" s="311">
        <v>0</v>
      </c>
      <c r="D37" s="311">
        <v>0</v>
      </c>
      <c r="E37" s="311">
        <v>0</v>
      </c>
      <c r="F37" s="311">
        <v>0</v>
      </c>
      <c r="G37" s="311">
        <v>0</v>
      </c>
      <c r="H37" s="311">
        <v>0</v>
      </c>
      <c r="I37" s="311">
        <v>0</v>
      </c>
      <c r="J37" s="311">
        <v>0</v>
      </c>
      <c r="K37" s="311">
        <v>8000</v>
      </c>
      <c r="L37" s="311">
        <v>0</v>
      </c>
      <c r="M37" s="311">
        <v>0</v>
      </c>
      <c r="N37" s="104"/>
      <c r="O37" s="104"/>
      <c r="P37" s="81" t="s">
        <v>21</v>
      </c>
    </row>
    <row r="38" spans="1:16" ht="15">
      <c r="A38" s="113" t="s">
        <v>260</v>
      </c>
      <c r="B38" s="294">
        <f>SUM(B24:B37)</f>
        <v>110.5</v>
      </c>
      <c r="C38" s="294">
        <f t="shared" ref="C38:M38" si="6">SUM(C24:C37)</f>
        <v>44167</v>
      </c>
      <c r="D38" s="294">
        <f t="shared" si="6"/>
        <v>0</v>
      </c>
      <c r="E38" s="294">
        <f t="shared" si="6"/>
        <v>0</v>
      </c>
      <c r="F38" s="294">
        <f t="shared" si="6"/>
        <v>-142</v>
      </c>
      <c r="G38" s="294">
        <f t="shared" si="6"/>
        <v>-8774</v>
      </c>
      <c r="H38" s="294">
        <f t="shared" si="6"/>
        <v>17</v>
      </c>
      <c r="I38" s="294">
        <f t="shared" si="6"/>
        <v>6911</v>
      </c>
      <c r="J38" s="294">
        <f t="shared" si="6"/>
        <v>0</v>
      </c>
      <c r="K38" s="294">
        <f t="shared" si="6"/>
        <v>22000</v>
      </c>
      <c r="L38" s="294">
        <f t="shared" si="6"/>
        <v>-22</v>
      </c>
      <c r="M38" s="294">
        <f t="shared" si="6"/>
        <v>-1373</v>
      </c>
      <c r="N38" s="105"/>
      <c r="O38" s="105"/>
      <c r="P38" s="81" t="s">
        <v>21</v>
      </c>
    </row>
    <row r="39" spans="1:16" ht="15">
      <c r="A39" s="106"/>
      <c r="B39" s="105"/>
      <c r="C39" s="105"/>
      <c r="D39" s="105"/>
      <c r="E39" s="105"/>
      <c r="F39" s="105"/>
      <c r="G39" s="105"/>
      <c r="H39" s="105"/>
      <c r="I39" s="105"/>
      <c r="J39" s="105"/>
      <c r="K39" s="105"/>
      <c r="L39" s="105"/>
      <c r="M39" s="105"/>
      <c r="N39" s="105"/>
      <c r="O39" s="105"/>
      <c r="P39" s="81" t="s">
        <v>21</v>
      </c>
    </row>
    <row r="40" spans="1:16">
      <c r="A40" s="107"/>
      <c r="B40" s="107"/>
      <c r="C40" s="107"/>
      <c r="D40" s="107"/>
      <c r="E40" s="107"/>
      <c r="F40" s="107"/>
      <c r="G40" s="107"/>
      <c r="H40" s="107"/>
      <c r="I40" s="107"/>
      <c r="J40" s="107"/>
      <c r="K40" s="107"/>
      <c r="L40" s="107"/>
      <c r="M40" s="107"/>
      <c r="P40" s="81" t="s">
        <v>22</v>
      </c>
    </row>
    <row r="41" spans="1:16" ht="15" hidden="1">
      <c r="A41" s="524" t="s">
        <v>196</v>
      </c>
      <c r="B41" s="522" t="s">
        <v>34</v>
      </c>
      <c r="C41" s="527"/>
      <c r="D41" s="527"/>
      <c r="E41" s="527"/>
      <c r="F41" s="527"/>
      <c r="G41" s="527"/>
      <c r="H41" s="522" t="s">
        <v>35</v>
      </c>
      <c r="I41" s="527"/>
      <c r="J41" s="527"/>
      <c r="K41" s="527"/>
      <c r="L41" s="527"/>
      <c r="M41" s="523"/>
      <c r="N41" s="528" t="s">
        <v>19</v>
      </c>
      <c r="O41" s="529"/>
      <c r="P41" s="81" t="s">
        <v>22</v>
      </c>
    </row>
    <row r="42" spans="1:16" ht="15" hidden="1" customHeight="1">
      <c r="A42" s="525"/>
      <c r="B42" s="522" t="s">
        <v>197</v>
      </c>
      <c r="C42" s="523"/>
      <c r="D42" s="522" t="s">
        <v>198</v>
      </c>
      <c r="E42" s="523"/>
      <c r="F42" s="522" t="s">
        <v>49</v>
      </c>
      <c r="G42" s="523"/>
      <c r="H42" s="522" t="s">
        <v>197</v>
      </c>
      <c r="I42" s="523"/>
      <c r="J42" s="522" t="s">
        <v>198</v>
      </c>
      <c r="K42" s="523"/>
      <c r="L42" s="522" t="s">
        <v>49</v>
      </c>
      <c r="M42" s="523"/>
      <c r="N42" s="530"/>
      <c r="O42" s="439"/>
      <c r="P42" s="81" t="s">
        <v>22</v>
      </c>
    </row>
    <row r="43" spans="1:16" ht="28.5" hidden="1">
      <c r="A43" s="526"/>
      <c r="B43" s="20" t="s">
        <v>4</v>
      </c>
      <c r="C43" s="20" t="s">
        <v>5</v>
      </c>
      <c r="D43" s="20" t="s">
        <v>4</v>
      </c>
      <c r="E43" s="20" t="s">
        <v>5</v>
      </c>
      <c r="F43" s="20" t="s">
        <v>4</v>
      </c>
      <c r="G43" s="20" t="s">
        <v>5</v>
      </c>
      <c r="H43" s="20" t="s">
        <v>4</v>
      </c>
      <c r="I43" s="20" t="s">
        <v>5</v>
      </c>
      <c r="J43" s="20" t="s">
        <v>4</v>
      </c>
      <c r="K43" s="20" t="s">
        <v>5</v>
      </c>
      <c r="L43" s="20" t="s">
        <v>4</v>
      </c>
      <c r="M43" s="20" t="s">
        <v>5</v>
      </c>
      <c r="N43" s="20" t="s">
        <v>4</v>
      </c>
      <c r="O43" s="20" t="s">
        <v>5</v>
      </c>
      <c r="P43" s="81" t="s">
        <v>22</v>
      </c>
    </row>
    <row r="44" spans="1:16" hidden="1">
      <c r="A44" s="108" t="s">
        <v>199</v>
      </c>
      <c r="B44" s="175">
        <v>0</v>
      </c>
      <c r="C44" s="175">
        <v>0</v>
      </c>
      <c r="D44" s="175">
        <v>0</v>
      </c>
      <c r="E44" s="175">
        <v>0</v>
      </c>
      <c r="F44" s="175">
        <v>0</v>
      </c>
      <c r="G44" s="175">
        <v>0</v>
      </c>
      <c r="H44" s="175">
        <v>0</v>
      </c>
      <c r="I44" s="175">
        <v>0</v>
      </c>
      <c r="J44" s="175">
        <v>0</v>
      </c>
      <c r="K44" s="175">
        <v>0</v>
      </c>
      <c r="L44" s="175">
        <v>0</v>
      </c>
      <c r="M44" s="175">
        <v>0</v>
      </c>
      <c r="N44" s="175">
        <f t="shared" ref="N44:N59" si="7">B9+D9+F9+H9+J9+L9+B44+D44+F44+H44+J44+L44</f>
        <v>0</v>
      </c>
      <c r="O44" s="175">
        <f t="shared" ref="O44:O59" si="8">C9+E9+G9+I9+K9+M9+C44+E44+G44+I44+K44+M44</f>
        <v>0</v>
      </c>
      <c r="P44" s="81" t="s">
        <v>22</v>
      </c>
    </row>
    <row r="45" spans="1:16" hidden="1">
      <c r="A45" s="109" t="s">
        <v>200</v>
      </c>
      <c r="B45" s="179">
        <v>0</v>
      </c>
      <c r="C45" s="179">
        <v>0</v>
      </c>
      <c r="D45" s="179">
        <v>0</v>
      </c>
      <c r="E45" s="179">
        <v>0</v>
      </c>
      <c r="F45" s="179">
        <v>0</v>
      </c>
      <c r="G45" s="179">
        <v>0</v>
      </c>
      <c r="H45" s="179">
        <v>0</v>
      </c>
      <c r="I45" s="179">
        <v>0</v>
      </c>
      <c r="J45" s="179">
        <v>0</v>
      </c>
      <c r="K45" s="179">
        <v>0</v>
      </c>
      <c r="L45" s="179">
        <v>0</v>
      </c>
      <c r="M45" s="179">
        <v>0</v>
      </c>
      <c r="N45" s="179">
        <f t="shared" si="7"/>
        <v>0</v>
      </c>
      <c r="O45" s="179">
        <f t="shared" si="8"/>
        <v>0</v>
      </c>
      <c r="P45" s="81" t="s">
        <v>22</v>
      </c>
    </row>
    <row r="46" spans="1:16" hidden="1">
      <c r="A46" s="109" t="s">
        <v>201</v>
      </c>
      <c r="B46" s="179">
        <v>0</v>
      </c>
      <c r="C46" s="179">
        <v>0</v>
      </c>
      <c r="D46" s="179">
        <v>0</v>
      </c>
      <c r="E46" s="179">
        <v>0</v>
      </c>
      <c r="F46" s="179">
        <v>0</v>
      </c>
      <c r="G46" s="179">
        <v>0</v>
      </c>
      <c r="H46" s="179">
        <v>0</v>
      </c>
      <c r="I46" s="179">
        <v>0</v>
      </c>
      <c r="J46" s="179">
        <v>0</v>
      </c>
      <c r="K46" s="179">
        <v>0</v>
      </c>
      <c r="L46" s="179">
        <v>0</v>
      </c>
      <c r="M46" s="179">
        <v>0</v>
      </c>
      <c r="N46" s="179">
        <f t="shared" si="7"/>
        <v>0</v>
      </c>
      <c r="O46" s="179">
        <f t="shared" si="8"/>
        <v>0</v>
      </c>
      <c r="P46" s="81" t="s">
        <v>22</v>
      </c>
    </row>
    <row r="47" spans="1:16" hidden="1">
      <c r="A47" s="109" t="s">
        <v>202</v>
      </c>
      <c r="B47" s="179">
        <v>0</v>
      </c>
      <c r="C47" s="179">
        <v>0</v>
      </c>
      <c r="D47" s="179">
        <v>0</v>
      </c>
      <c r="E47" s="179">
        <v>0</v>
      </c>
      <c r="F47" s="179">
        <v>0</v>
      </c>
      <c r="G47" s="179">
        <v>0</v>
      </c>
      <c r="H47" s="179">
        <v>0</v>
      </c>
      <c r="I47" s="179">
        <v>0</v>
      </c>
      <c r="J47" s="179">
        <v>0</v>
      </c>
      <c r="K47" s="179">
        <v>0</v>
      </c>
      <c r="L47" s="179">
        <v>0</v>
      </c>
      <c r="M47" s="179">
        <v>0</v>
      </c>
      <c r="N47" s="179">
        <f t="shared" si="7"/>
        <v>0</v>
      </c>
      <c r="O47" s="179">
        <f t="shared" si="8"/>
        <v>0</v>
      </c>
      <c r="P47" s="81" t="s">
        <v>22</v>
      </c>
    </row>
    <row r="48" spans="1:16" hidden="1">
      <c r="A48" s="109" t="s">
        <v>203</v>
      </c>
      <c r="B48" s="179">
        <v>0</v>
      </c>
      <c r="C48" s="179">
        <v>0</v>
      </c>
      <c r="D48" s="179">
        <v>0</v>
      </c>
      <c r="E48" s="179">
        <v>0</v>
      </c>
      <c r="F48" s="179">
        <v>0</v>
      </c>
      <c r="G48" s="179">
        <v>0</v>
      </c>
      <c r="H48" s="179">
        <v>0</v>
      </c>
      <c r="I48" s="179">
        <v>0</v>
      </c>
      <c r="J48" s="179">
        <v>0</v>
      </c>
      <c r="K48" s="179">
        <v>0</v>
      </c>
      <c r="L48" s="179">
        <v>0</v>
      </c>
      <c r="M48" s="179">
        <v>0</v>
      </c>
      <c r="N48" s="179">
        <f t="shared" si="7"/>
        <v>0</v>
      </c>
      <c r="O48" s="179">
        <f t="shared" si="8"/>
        <v>0</v>
      </c>
      <c r="P48" s="81" t="s">
        <v>22</v>
      </c>
    </row>
    <row r="49" spans="1:16" hidden="1">
      <c r="A49" s="109" t="s">
        <v>204</v>
      </c>
      <c r="B49" s="179">
        <v>0</v>
      </c>
      <c r="C49" s="179">
        <v>0</v>
      </c>
      <c r="D49" s="179">
        <v>0</v>
      </c>
      <c r="E49" s="179">
        <v>0</v>
      </c>
      <c r="F49" s="179">
        <v>0</v>
      </c>
      <c r="G49" s="179">
        <v>0</v>
      </c>
      <c r="H49" s="179">
        <v>0</v>
      </c>
      <c r="I49" s="179">
        <v>0</v>
      </c>
      <c r="J49" s="179">
        <v>0</v>
      </c>
      <c r="K49" s="179">
        <v>0</v>
      </c>
      <c r="L49" s="179">
        <v>0</v>
      </c>
      <c r="M49" s="179">
        <v>0</v>
      </c>
      <c r="N49" s="179">
        <f t="shared" si="7"/>
        <v>0</v>
      </c>
      <c r="O49" s="179">
        <f t="shared" si="8"/>
        <v>0</v>
      </c>
      <c r="P49" s="81" t="s">
        <v>22</v>
      </c>
    </row>
    <row r="50" spans="1:16" hidden="1">
      <c r="A50" s="109" t="s">
        <v>205</v>
      </c>
      <c r="B50" s="179">
        <v>0</v>
      </c>
      <c r="C50" s="179">
        <v>0</v>
      </c>
      <c r="D50" s="179">
        <v>0</v>
      </c>
      <c r="E50" s="179">
        <v>0</v>
      </c>
      <c r="F50" s="179">
        <v>0</v>
      </c>
      <c r="G50" s="179">
        <v>0</v>
      </c>
      <c r="H50" s="179">
        <v>0</v>
      </c>
      <c r="I50" s="179">
        <v>0</v>
      </c>
      <c r="J50" s="179">
        <v>0</v>
      </c>
      <c r="K50" s="179">
        <v>0</v>
      </c>
      <c r="L50" s="179">
        <v>0</v>
      </c>
      <c r="M50" s="179">
        <v>0</v>
      </c>
      <c r="N50" s="179">
        <f t="shared" si="7"/>
        <v>0</v>
      </c>
      <c r="O50" s="179">
        <f t="shared" si="8"/>
        <v>0</v>
      </c>
      <c r="P50" s="81" t="s">
        <v>22</v>
      </c>
    </row>
    <row r="51" spans="1:16" hidden="1">
      <c r="A51" s="109" t="s">
        <v>206</v>
      </c>
      <c r="B51" s="179">
        <v>0</v>
      </c>
      <c r="C51" s="179">
        <v>0</v>
      </c>
      <c r="D51" s="179">
        <v>0</v>
      </c>
      <c r="E51" s="179">
        <v>0</v>
      </c>
      <c r="F51" s="179">
        <v>0</v>
      </c>
      <c r="G51" s="179">
        <v>0</v>
      </c>
      <c r="H51" s="179">
        <v>0</v>
      </c>
      <c r="I51" s="179">
        <v>0</v>
      </c>
      <c r="J51" s="179">
        <v>0</v>
      </c>
      <c r="K51" s="179">
        <v>0</v>
      </c>
      <c r="L51" s="179">
        <v>0</v>
      </c>
      <c r="M51" s="179">
        <v>0</v>
      </c>
      <c r="N51" s="179">
        <f t="shared" si="7"/>
        <v>91</v>
      </c>
      <c r="O51" s="179">
        <f t="shared" si="8"/>
        <v>78757</v>
      </c>
      <c r="P51" s="81" t="s">
        <v>22</v>
      </c>
    </row>
    <row r="52" spans="1:16" hidden="1">
      <c r="A52" s="109" t="s">
        <v>207</v>
      </c>
      <c r="B52" s="179">
        <v>0</v>
      </c>
      <c r="C52" s="179">
        <v>0</v>
      </c>
      <c r="D52" s="179">
        <v>0</v>
      </c>
      <c r="E52" s="179">
        <v>0</v>
      </c>
      <c r="F52" s="179">
        <v>0</v>
      </c>
      <c r="G52" s="179">
        <v>0</v>
      </c>
      <c r="H52" s="179">
        <v>0</v>
      </c>
      <c r="I52" s="179">
        <v>0</v>
      </c>
      <c r="J52" s="179">
        <v>0</v>
      </c>
      <c r="K52" s="179">
        <v>0</v>
      </c>
      <c r="L52" s="179">
        <v>0</v>
      </c>
      <c r="M52" s="179">
        <v>0</v>
      </c>
      <c r="N52" s="179">
        <f t="shared" si="7"/>
        <v>0</v>
      </c>
      <c r="O52" s="179">
        <f t="shared" si="8"/>
        <v>0</v>
      </c>
      <c r="P52" s="81" t="s">
        <v>22</v>
      </c>
    </row>
    <row r="53" spans="1:16" hidden="1">
      <c r="A53" s="109" t="s">
        <v>208</v>
      </c>
      <c r="B53" s="179">
        <v>0</v>
      </c>
      <c r="C53" s="179">
        <v>0</v>
      </c>
      <c r="D53" s="179">
        <v>0</v>
      </c>
      <c r="E53" s="179">
        <v>0</v>
      </c>
      <c r="F53" s="179">
        <v>0</v>
      </c>
      <c r="G53" s="179">
        <v>0</v>
      </c>
      <c r="H53" s="179">
        <v>0</v>
      </c>
      <c r="I53" s="179">
        <v>0</v>
      </c>
      <c r="J53" s="179">
        <v>0</v>
      </c>
      <c r="K53" s="179">
        <v>0</v>
      </c>
      <c r="L53" s="179">
        <v>0</v>
      </c>
      <c r="M53" s="179">
        <v>0</v>
      </c>
      <c r="N53" s="179">
        <f t="shared" si="7"/>
        <v>0</v>
      </c>
      <c r="O53" s="179">
        <f t="shared" si="8"/>
        <v>0</v>
      </c>
      <c r="P53" s="81" t="s">
        <v>22</v>
      </c>
    </row>
    <row r="54" spans="1:16" hidden="1">
      <c r="A54" s="109" t="s">
        <v>209</v>
      </c>
      <c r="B54" s="179">
        <v>0</v>
      </c>
      <c r="C54" s="179">
        <v>0</v>
      </c>
      <c r="D54" s="179">
        <v>0</v>
      </c>
      <c r="E54" s="179">
        <v>0</v>
      </c>
      <c r="F54" s="179">
        <v>0</v>
      </c>
      <c r="G54" s="179">
        <v>0</v>
      </c>
      <c r="H54" s="179">
        <v>0</v>
      </c>
      <c r="I54" s="179">
        <v>0</v>
      </c>
      <c r="J54" s="179">
        <v>0</v>
      </c>
      <c r="K54" s="179">
        <v>0</v>
      </c>
      <c r="L54" s="179">
        <v>0</v>
      </c>
      <c r="M54" s="179">
        <v>0</v>
      </c>
      <c r="N54" s="179">
        <f t="shared" si="7"/>
        <v>0</v>
      </c>
      <c r="O54" s="179">
        <f t="shared" si="8"/>
        <v>0</v>
      </c>
      <c r="P54" s="81" t="s">
        <v>22</v>
      </c>
    </row>
    <row r="55" spans="1:16" hidden="1">
      <c r="A55" s="110" t="s">
        <v>210</v>
      </c>
      <c r="B55" s="176">
        <v>0</v>
      </c>
      <c r="C55" s="176">
        <v>0</v>
      </c>
      <c r="D55" s="176">
        <v>0</v>
      </c>
      <c r="E55" s="176">
        <v>0</v>
      </c>
      <c r="F55" s="176">
        <v>0</v>
      </c>
      <c r="G55" s="176">
        <v>0</v>
      </c>
      <c r="H55" s="176">
        <v>0</v>
      </c>
      <c r="I55" s="176">
        <v>0</v>
      </c>
      <c r="J55" s="176">
        <v>0</v>
      </c>
      <c r="K55" s="176">
        <v>0</v>
      </c>
      <c r="L55" s="176">
        <v>0</v>
      </c>
      <c r="M55" s="176">
        <v>0</v>
      </c>
      <c r="N55" s="176">
        <f t="shared" si="7"/>
        <v>0</v>
      </c>
      <c r="O55" s="176">
        <f t="shared" si="8"/>
        <v>0</v>
      </c>
      <c r="P55" s="81" t="s">
        <v>22</v>
      </c>
    </row>
    <row r="56" spans="1:16" hidden="1">
      <c r="A56" s="108" t="s">
        <v>211</v>
      </c>
      <c r="B56" s="175">
        <f>SUM(B44:B55)</f>
        <v>0</v>
      </c>
      <c r="C56" s="175">
        <f>SUM(C44:C55)</f>
        <v>0</v>
      </c>
      <c r="D56" s="175">
        <f>SUM(D44:D55)</f>
        <v>0</v>
      </c>
      <c r="E56" s="175">
        <f>SUM(E44:E55)</f>
        <v>0</v>
      </c>
      <c r="F56" s="175">
        <f>SUM(F44:F55)</f>
        <v>0</v>
      </c>
      <c r="G56" s="175">
        <f t="shared" ref="G56" si="9">SUM(G44:G55)</f>
        <v>0</v>
      </c>
      <c r="H56" s="175">
        <f>SUM(H44:H55)</f>
        <v>0</v>
      </c>
      <c r="I56" s="175">
        <f t="shared" ref="I56" si="10">SUM(I44:I55)</f>
        <v>0</v>
      </c>
      <c r="J56" s="175">
        <f>SUM(J44:J55)</f>
        <v>0</v>
      </c>
      <c r="K56" s="175">
        <f t="shared" ref="K56" si="11">SUM(K44:K55)</f>
        <v>0</v>
      </c>
      <c r="L56" s="175">
        <f>SUM(L44:L55)</f>
        <v>0</v>
      </c>
      <c r="M56" s="175">
        <f t="shared" ref="M56" si="12">SUM(M44:M55)</f>
        <v>0</v>
      </c>
      <c r="N56" s="175">
        <f>B21+D21+F21+H21+J21+L21+B56+D56+F56+H56+J56+L56</f>
        <v>91</v>
      </c>
      <c r="O56" s="175">
        <f t="shared" si="8"/>
        <v>78757</v>
      </c>
      <c r="P56" s="81" t="s">
        <v>22</v>
      </c>
    </row>
    <row r="57" spans="1:16" hidden="1">
      <c r="A57" s="111" t="s">
        <v>212</v>
      </c>
      <c r="B57" s="179">
        <f>-B56*0.5</f>
        <v>0</v>
      </c>
      <c r="C57" s="179">
        <f t="shared" ref="C57:L57" si="13">-C56*0.5</f>
        <v>0</v>
      </c>
      <c r="D57" s="179">
        <f t="shared" si="13"/>
        <v>0</v>
      </c>
      <c r="E57" s="179">
        <f t="shared" si="13"/>
        <v>0</v>
      </c>
      <c r="F57" s="179">
        <f t="shared" si="13"/>
        <v>0</v>
      </c>
      <c r="G57" s="179"/>
      <c r="H57" s="179">
        <f t="shared" si="13"/>
        <v>0</v>
      </c>
      <c r="I57" s="179">
        <f t="shared" si="13"/>
        <v>0</v>
      </c>
      <c r="J57" s="179">
        <f t="shared" si="13"/>
        <v>0</v>
      </c>
      <c r="K57" s="179">
        <f t="shared" si="13"/>
        <v>0</v>
      </c>
      <c r="L57" s="179">
        <f t="shared" si="13"/>
        <v>0</v>
      </c>
      <c r="M57" s="179"/>
      <c r="N57" s="179">
        <f t="shared" si="7"/>
        <v>-127.5</v>
      </c>
      <c r="O57" s="179">
        <f t="shared" si="8"/>
        <v>-43078</v>
      </c>
      <c r="P57" s="81" t="s">
        <v>22</v>
      </c>
    </row>
    <row r="58" spans="1:16" hidden="1">
      <c r="A58" s="109" t="s">
        <v>261</v>
      </c>
      <c r="B58" s="179"/>
      <c r="C58" s="179">
        <v>0</v>
      </c>
      <c r="D58" s="179"/>
      <c r="E58" s="179">
        <v>0</v>
      </c>
      <c r="F58" s="179"/>
      <c r="G58" s="179">
        <v>0</v>
      </c>
      <c r="H58" s="179"/>
      <c r="I58" s="179">
        <v>0</v>
      </c>
      <c r="J58" s="179"/>
      <c r="K58" s="179">
        <v>0</v>
      </c>
      <c r="L58" s="179"/>
      <c r="M58" s="179">
        <v>0</v>
      </c>
      <c r="N58" s="179"/>
      <c r="O58" s="179">
        <f t="shared" si="8"/>
        <v>0</v>
      </c>
      <c r="P58" s="81" t="s">
        <v>22</v>
      </c>
    </row>
    <row r="59" spans="1:16" hidden="1">
      <c r="A59" s="110" t="s">
        <v>213</v>
      </c>
      <c r="B59" s="176">
        <f>SUM(B56:B58)</f>
        <v>0</v>
      </c>
      <c r="C59" s="176">
        <f t="shared" ref="C59:M59" si="14">SUM(C56:C58)</f>
        <v>0</v>
      </c>
      <c r="D59" s="176">
        <f t="shared" si="14"/>
        <v>0</v>
      </c>
      <c r="E59" s="176">
        <f t="shared" si="14"/>
        <v>0</v>
      </c>
      <c r="F59" s="176">
        <f t="shared" si="14"/>
        <v>0</v>
      </c>
      <c r="G59" s="176">
        <f t="shared" si="14"/>
        <v>0</v>
      </c>
      <c r="H59" s="176">
        <f t="shared" si="14"/>
        <v>0</v>
      </c>
      <c r="I59" s="176">
        <f t="shared" si="14"/>
        <v>0</v>
      </c>
      <c r="J59" s="176">
        <f t="shared" si="14"/>
        <v>0</v>
      </c>
      <c r="K59" s="176">
        <f t="shared" si="14"/>
        <v>0</v>
      </c>
      <c r="L59" s="176">
        <f t="shared" si="14"/>
        <v>0</v>
      </c>
      <c r="M59" s="176">
        <f t="shared" si="14"/>
        <v>0</v>
      </c>
      <c r="N59" s="176">
        <f t="shared" si="7"/>
        <v>-36.5</v>
      </c>
      <c r="O59" s="176">
        <f t="shared" si="8"/>
        <v>35679</v>
      </c>
      <c r="P59" s="81" t="s">
        <v>22</v>
      </c>
    </row>
    <row r="60" spans="1:16" hidden="1">
      <c r="A60" s="109" t="s">
        <v>171</v>
      </c>
      <c r="B60" s="179"/>
      <c r="C60" s="179">
        <v>0</v>
      </c>
      <c r="D60" s="179"/>
      <c r="E60" s="179">
        <v>0</v>
      </c>
      <c r="F60" s="179"/>
      <c r="G60" s="179">
        <v>0</v>
      </c>
      <c r="H60" s="179"/>
      <c r="I60" s="179">
        <v>0</v>
      </c>
      <c r="J60" s="179"/>
      <c r="K60" s="179">
        <v>0</v>
      </c>
      <c r="L60" s="179"/>
      <c r="M60" s="179">
        <v>0</v>
      </c>
      <c r="N60" s="179"/>
      <c r="O60" s="179">
        <f t="shared" ref="O60:O72" si="15">C25+E25+G25+I25+K25+M25+C60+E60+G60+I60+K60+M60</f>
        <v>0</v>
      </c>
      <c r="P60" s="81" t="s">
        <v>22</v>
      </c>
    </row>
    <row r="61" spans="1:16" hidden="1">
      <c r="A61" s="109" t="s">
        <v>172</v>
      </c>
      <c r="B61" s="179"/>
      <c r="C61" s="179">
        <v>0</v>
      </c>
      <c r="D61" s="179"/>
      <c r="E61" s="179">
        <v>0</v>
      </c>
      <c r="F61" s="179"/>
      <c r="G61" s="179">
        <v>0</v>
      </c>
      <c r="H61" s="179"/>
      <c r="I61" s="179">
        <v>0</v>
      </c>
      <c r="J61" s="179"/>
      <c r="K61" s="179">
        <v>0</v>
      </c>
      <c r="L61" s="179"/>
      <c r="M61" s="179">
        <v>0</v>
      </c>
      <c r="N61" s="179"/>
      <c r="O61" s="179">
        <f t="shared" si="15"/>
        <v>0</v>
      </c>
      <c r="P61" s="81" t="s">
        <v>22</v>
      </c>
    </row>
    <row r="62" spans="1:16" hidden="1">
      <c r="A62" s="167" t="s">
        <v>262</v>
      </c>
      <c r="B62" s="179"/>
      <c r="C62" s="179">
        <v>0</v>
      </c>
      <c r="D62" s="179"/>
      <c r="E62" s="179">
        <v>0</v>
      </c>
      <c r="F62" s="179"/>
      <c r="G62" s="179">
        <v>0</v>
      </c>
      <c r="H62" s="179"/>
      <c r="I62" s="179">
        <v>0</v>
      </c>
      <c r="J62" s="179"/>
      <c r="K62" s="179">
        <v>0</v>
      </c>
      <c r="L62" s="179"/>
      <c r="M62" s="179">
        <v>0</v>
      </c>
      <c r="N62" s="179"/>
      <c r="O62" s="179">
        <f t="shared" si="15"/>
        <v>0</v>
      </c>
      <c r="P62" s="81" t="s">
        <v>22</v>
      </c>
    </row>
    <row r="63" spans="1:16" hidden="1">
      <c r="A63" s="109" t="s">
        <v>173</v>
      </c>
      <c r="B63" s="179"/>
      <c r="C63" s="179">
        <v>0</v>
      </c>
      <c r="D63" s="179"/>
      <c r="E63" s="179">
        <v>0</v>
      </c>
      <c r="F63" s="179"/>
      <c r="G63" s="179">
        <v>0</v>
      </c>
      <c r="H63" s="179"/>
      <c r="I63" s="179">
        <v>0</v>
      </c>
      <c r="J63" s="179"/>
      <c r="K63" s="179">
        <v>0</v>
      </c>
      <c r="L63" s="179"/>
      <c r="M63" s="179">
        <v>0</v>
      </c>
      <c r="N63" s="179"/>
      <c r="O63" s="179">
        <f t="shared" si="15"/>
        <v>0</v>
      </c>
      <c r="P63" s="81" t="s">
        <v>22</v>
      </c>
    </row>
    <row r="64" spans="1:16" hidden="1">
      <c r="A64" s="109" t="s">
        <v>175</v>
      </c>
      <c r="B64" s="179"/>
      <c r="C64" s="179">
        <v>0</v>
      </c>
      <c r="D64" s="179"/>
      <c r="E64" s="179">
        <v>0</v>
      </c>
      <c r="F64" s="179"/>
      <c r="G64" s="179">
        <v>0</v>
      </c>
      <c r="H64" s="179"/>
      <c r="I64" s="179">
        <v>0</v>
      </c>
      <c r="J64" s="179"/>
      <c r="K64" s="179">
        <v>0</v>
      </c>
      <c r="L64" s="179"/>
      <c r="M64" s="179">
        <v>0</v>
      </c>
      <c r="N64" s="179"/>
      <c r="O64" s="179">
        <f t="shared" si="15"/>
        <v>0</v>
      </c>
      <c r="P64" s="81" t="s">
        <v>22</v>
      </c>
    </row>
    <row r="65" spans="1:16" hidden="1">
      <c r="A65" s="109" t="s">
        <v>176</v>
      </c>
      <c r="B65" s="179"/>
      <c r="C65" s="179">
        <v>0</v>
      </c>
      <c r="D65" s="179"/>
      <c r="E65" s="179">
        <v>0</v>
      </c>
      <c r="F65" s="179"/>
      <c r="G65" s="179">
        <v>0</v>
      </c>
      <c r="H65" s="179"/>
      <c r="I65" s="179">
        <v>0</v>
      </c>
      <c r="J65" s="179"/>
      <c r="K65" s="179">
        <v>0</v>
      </c>
      <c r="L65" s="179"/>
      <c r="M65" s="179">
        <v>0</v>
      </c>
      <c r="N65" s="179"/>
      <c r="O65" s="179">
        <f t="shared" si="15"/>
        <v>0</v>
      </c>
      <c r="P65" s="81" t="s">
        <v>22</v>
      </c>
    </row>
    <row r="66" spans="1:16" hidden="1">
      <c r="A66" s="109" t="s">
        <v>177</v>
      </c>
      <c r="B66" s="179"/>
      <c r="C66" s="179">
        <v>0</v>
      </c>
      <c r="D66" s="179"/>
      <c r="E66" s="179">
        <v>0</v>
      </c>
      <c r="F66" s="179"/>
      <c r="G66" s="179">
        <v>0</v>
      </c>
      <c r="H66" s="179"/>
      <c r="I66" s="179">
        <v>0</v>
      </c>
      <c r="J66" s="179"/>
      <c r="K66" s="179">
        <v>0</v>
      </c>
      <c r="L66" s="179"/>
      <c r="M66" s="179">
        <v>0</v>
      </c>
      <c r="N66" s="179"/>
      <c r="O66" s="179">
        <f t="shared" si="15"/>
        <v>0</v>
      </c>
      <c r="P66" s="81" t="s">
        <v>22</v>
      </c>
    </row>
    <row r="67" spans="1:16" hidden="1">
      <c r="A67" s="109" t="s">
        <v>178</v>
      </c>
      <c r="B67" s="179"/>
      <c r="C67" s="179">
        <v>0</v>
      </c>
      <c r="D67" s="179"/>
      <c r="E67" s="179">
        <v>0</v>
      </c>
      <c r="F67" s="179"/>
      <c r="G67" s="179">
        <v>0</v>
      </c>
      <c r="H67" s="179"/>
      <c r="I67" s="179">
        <v>0</v>
      </c>
      <c r="J67" s="179"/>
      <c r="K67" s="179">
        <v>0</v>
      </c>
      <c r="L67" s="179"/>
      <c r="M67" s="179">
        <v>0</v>
      </c>
      <c r="N67" s="179"/>
      <c r="O67" s="179">
        <f t="shared" si="15"/>
        <v>19252</v>
      </c>
      <c r="P67" s="81" t="s">
        <v>22</v>
      </c>
    </row>
    <row r="68" spans="1:16" hidden="1">
      <c r="A68" s="109" t="s">
        <v>179</v>
      </c>
      <c r="B68" s="179"/>
      <c r="C68" s="179">
        <v>0</v>
      </c>
      <c r="D68" s="179"/>
      <c r="E68" s="179">
        <v>0</v>
      </c>
      <c r="F68" s="179"/>
      <c r="G68" s="179">
        <v>0</v>
      </c>
      <c r="H68" s="179"/>
      <c r="I68" s="179">
        <v>0</v>
      </c>
      <c r="J68" s="179"/>
      <c r="K68" s="179">
        <v>0</v>
      </c>
      <c r="L68" s="179"/>
      <c r="M68" s="179">
        <v>0</v>
      </c>
      <c r="N68" s="179"/>
      <c r="O68" s="179">
        <f t="shared" si="15"/>
        <v>0</v>
      </c>
      <c r="P68" s="81" t="s">
        <v>22</v>
      </c>
    </row>
    <row r="69" spans="1:16" hidden="1">
      <c r="A69" s="109" t="s">
        <v>181</v>
      </c>
      <c r="B69" s="179"/>
      <c r="C69" s="179">
        <v>0</v>
      </c>
      <c r="D69" s="179"/>
      <c r="E69" s="179">
        <v>0</v>
      </c>
      <c r="F69" s="179"/>
      <c r="G69" s="179">
        <v>0</v>
      </c>
      <c r="H69" s="179"/>
      <c r="I69" s="179">
        <v>0</v>
      </c>
      <c r="J69" s="179"/>
      <c r="K69" s="179">
        <v>0</v>
      </c>
      <c r="L69" s="179"/>
      <c r="M69" s="179">
        <v>0</v>
      </c>
      <c r="N69" s="179"/>
      <c r="O69" s="179">
        <f t="shared" si="15"/>
        <v>0</v>
      </c>
      <c r="P69" s="81" t="s">
        <v>22</v>
      </c>
    </row>
    <row r="70" spans="1:16" hidden="1">
      <c r="A70" s="109" t="s">
        <v>182</v>
      </c>
      <c r="B70" s="179"/>
      <c r="C70" s="179">
        <v>0</v>
      </c>
      <c r="D70" s="179"/>
      <c r="E70" s="179">
        <v>0</v>
      </c>
      <c r="F70" s="179"/>
      <c r="G70" s="179">
        <v>0</v>
      </c>
      <c r="H70" s="179"/>
      <c r="I70" s="179">
        <v>0</v>
      </c>
      <c r="J70" s="179"/>
      <c r="K70" s="179">
        <v>0</v>
      </c>
      <c r="L70" s="179"/>
      <c r="M70" s="179">
        <v>0</v>
      </c>
      <c r="N70" s="179"/>
      <c r="O70" s="179">
        <f t="shared" si="15"/>
        <v>0</v>
      </c>
      <c r="P70" s="81" t="s">
        <v>22</v>
      </c>
    </row>
    <row r="71" spans="1:16" hidden="1">
      <c r="A71" s="109" t="s">
        <v>184</v>
      </c>
      <c r="B71" s="179"/>
      <c r="C71" s="179">
        <v>0</v>
      </c>
      <c r="D71" s="179"/>
      <c r="E71" s="179">
        <v>0</v>
      </c>
      <c r="F71" s="179"/>
      <c r="G71" s="179">
        <v>0</v>
      </c>
      <c r="H71" s="179"/>
      <c r="I71" s="179">
        <v>0</v>
      </c>
      <c r="J71" s="179"/>
      <c r="K71" s="179">
        <v>0</v>
      </c>
      <c r="L71" s="179"/>
      <c r="M71" s="179">
        <v>0</v>
      </c>
      <c r="N71" s="179"/>
      <c r="O71" s="179">
        <f t="shared" si="15"/>
        <v>0</v>
      </c>
      <c r="P71" s="81" t="s">
        <v>22</v>
      </c>
    </row>
    <row r="72" spans="1:16" hidden="1">
      <c r="A72" s="112" t="s">
        <v>185</v>
      </c>
      <c r="B72" s="180"/>
      <c r="C72" s="180">
        <v>0</v>
      </c>
      <c r="D72" s="180"/>
      <c r="E72" s="180">
        <v>0</v>
      </c>
      <c r="F72" s="180"/>
      <c r="G72" s="180">
        <v>0</v>
      </c>
      <c r="H72" s="180"/>
      <c r="I72" s="180">
        <v>0</v>
      </c>
      <c r="J72" s="180"/>
      <c r="K72" s="180">
        <v>0</v>
      </c>
      <c r="L72" s="180"/>
      <c r="M72" s="180">
        <v>0</v>
      </c>
      <c r="N72" s="180"/>
      <c r="O72" s="180">
        <f t="shared" si="15"/>
        <v>8000</v>
      </c>
      <c r="P72" s="81" t="s">
        <v>22</v>
      </c>
    </row>
    <row r="73" spans="1:16" ht="15" hidden="1">
      <c r="A73" s="113" t="s">
        <v>260</v>
      </c>
      <c r="B73" s="174">
        <f>SUM(B59:B72)</f>
        <v>0</v>
      </c>
      <c r="C73" s="174">
        <f t="shared" ref="C73:O73" si="16">SUM(C59:C72)</f>
        <v>0</v>
      </c>
      <c r="D73" s="174">
        <f t="shared" si="16"/>
        <v>0</v>
      </c>
      <c r="E73" s="174">
        <f t="shared" si="16"/>
        <v>0</v>
      </c>
      <c r="F73" s="174">
        <f t="shared" si="16"/>
        <v>0</v>
      </c>
      <c r="G73" s="174">
        <f t="shared" si="16"/>
        <v>0</v>
      </c>
      <c r="H73" s="174">
        <f t="shared" si="16"/>
        <v>0</v>
      </c>
      <c r="I73" s="174">
        <f t="shared" si="16"/>
        <v>0</v>
      </c>
      <c r="J73" s="174">
        <f t="shared" si="16"/>
        <v>0</v>
      </c>
      <c r="K73" s="174">
        <f t="shared" si="16"/>
        <v>0</v>
      </c>
      <c r="L73" s="174">
        <f t="shared" si="16"/>
        <v>0</v>
      </c>
      <c r="M73" s="174">
        <f t="shared" si="16"/>
        <v>0</v>
      </c>
      <c r="N73" s="174">
        <f t="shared" si="16"/>
        <v>-36.5</v>
      </c>
      <c r="O73" s="174">
        <f t="shared" si="16"/>
        <v>62931</v>
      </c>
      <c r="P73" s="81" t="s">
        <v>22</v>
      </c>
    </row>
    <row r="74" spans="1:16">
      <c r="P74" s="81"/>
    </row>
  </sheetData>
  <mergeCells count="24">
    <mergeCell ref="N41:O42"/>
    <mergeCell ref="B42:C42"/>
    <mergeCell ref="D42:E42"/>
    <mergeCell ref="F42:G42"/>
    <mergeCell ref="H42:I42"/>
    <mergeCell ref="J42:K42"/>
    <mergeCell ref="L42:M42"/>
    <mergeCell ref="F7:G7"/>
    <mergeCell ref="H7:I7"/>
    <mergeCell ref="J7:K7"/>
    <mergeCell ref="L7:M7"/>
    <mergeCell ref="A41:A43"/>
    <mergeCell ref="B41:G41"/>
    <mergeCell ref="H41:M41"/>
    <mergeCell ref="A6:A8"/>
    <mergeCell ref="B6:G6"/>
    <mergeCell ref="H6:M6"/>
    <mergeCell ref="B7:C7"/>
    <mergeCell ref="D7:E7"/>
    <mergeCell ref="A1:O1"/>
    <mergeCell ref="A2:O2"/>
    <mergeCell ref="A3:O3"/>
    <mergeCell ref="A4:O4"/>
    <mergeCell ref="A5:M5"/>
  </mergeCells>
  <printOptions horizontalCentered="1"/>
  <pageMargins left="0.7" right="0.7" top="0.52" bottom="0.39" header="0.3" footer="0.23"/>
  <pageSetup scale="56"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0" max="14" man="1"/>
  </rowBreaks>
</worksheet>
</file>

<file path=xl/worksheets/sheet12.xml><?xml version="1.0" encoding="utf-8"?>
<worksheet xmlns="http://schemas.openxmlformats.org/spreadsheetml/2006/main" xmlns:r="http://schemas.openxmlformats.org/officeDocument/2006/relationships">
  <sheetPr>
    <tabColor theme="4" tint="0.59999389629810485"/>
  </sheetPr>
  <dimension ref="A1:U34"/>
  <sheetViews>
    <sheetView view="pageBreakPreview" topLeftCell="A4" zoomScale="80" zoomScaleNormal="100" zoomScaleSheetLayoutView="80" workbookViewId="0">
      <selection activeCell="K30" sqref="K30"/>
    </sheetView>
  </sheetViews>
  <sheetFormatPr defaultColWidth="9.140625" defaultRowHeight="14.25"/>
  <cols>
    <col min="1" max="1" width="9.42578125" style="9" customWidth="1"/>
    <col min="2" max="2" width="13.5703125" style="9" customWidth="1"/>
    <col min="3" max="3" width="3.7109375" style="9" customWidth="1"/>
    <col min="4" max="4" width="10.7109375" style="9" bestFit="1" customWidth="1"/>
    <col min="5" max="5" width="8.28515625" style="9" customWidth="1"/>
    <col min="6" max="6" width="12.7109375" style="9" customWidth="1"/>
    <col min="7" max="7" width="8.28515625" style="9" customWidth="1"/>
    <col min="8" max="8" width="12.7109375" style="9" customWidth="1"/>
    <col min="9" max="9" width="8.28515625" style="9" customWidth="1"/>
    <col min="10" max="10" width="12.7109375" style="9" customWidth="1"/>
    <col min="11" max="11" width="8.28515625" style="9" customWidth="1"/>
    <col min="12" max="12" width="12.7109375" style="9" customWidth="1"/>
    <col min="13" max="13" width="14" style="4" bestFit="1" customWidth="1"/>
    <col min="14" max="14" width="4.5703125" style="9" customWidth="1"/>
    <col min="15" max="15" width="116.71093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c r="A1" s="420" t="s">
        <v>258</v>
      </c>
      <c r="B1" s="420"/>
      <c r="C1" s="420"/>
      <c r="D1" s="420"/>
      <c r="E1" s="420"/>
      <c r="F1" s="420"/>
      <c r="G1" s="420"/>
      <c r="H1" s="420"/>
      <c r="I1" s="420"/>
      <c r="J1" s="420"/>
      <c r="K1" s="420"/>
      <c r="L1" s="420"/>
      <c r="M1" s="81" t="s">
        <v>21</v>
      </c>
      <c r="N1" s="6"/>
      <c r="O1" s="152" t="s">
        <v>30</v>
      </c>
      <c r="P1" s="6"/>
      <c r="Q1" s="6"/>
      <c r="R1" s="6"/>
      <c r="S1" s="6"/>
      <c r="T1" s="6"/>
      <c r="U1" s="6"/>
    </row>
    <row r="2" spans="1:21" ht="15">
      <c r="A2" s="421" t="s">
        <v>357</v>
      </c>
      <c r="B2" s="421"/>
      <c r="C2" s="421"/>
      <c r="D2" s="421"/>
      <c r="E2" s="421"/>
      <c r="F2" s="421"/>
      <c r="G2" s="421"/>
      <c r="H2" s="421"/>
      <c r="I2" s="421"/>
      <c r="J2" s="421"/>
      <c r="K2" s="421"/>
      <c r="L2" s="421"/>
      <c r="M2" s="81" t="s">
        <v>21</v>
      </c>
      <c r="N2" s="7"/>
      <c r="O2" s="153"/>
      <c r="P2" s="7"/>
      <c r="Q2" s="7"/>
      <c r="R2" s="7"/>
      <c r="S2" s="7"/>
      <c r="T2" s="7"/>
      <c r="U2" s="7"/>
    </row>
    <row r="3" spans="1:21" ht="15">
      <c r="A3" s="430" t="s">
        <v>1</v>
      </c>
      <c r="B3" s="430"/>
      <c r="C3" s="430"/>
      <c r="D3" s="430"/>
      <c r="E3" s="430"/>
      <c r="F3" s="430"/>
      <c r="G3" s="430"/>
      <c r="H3" s="430"/>
      <c r="I3" s="430"/>
      <c r="J3" s="430"/>
      <c r="K3" s="430"/>
      <c r="L3" s="430"/>
      <c r="M3" s="81" t="s">
        <v>21</v>
      </c>
      <c r="N3" s="10"/>
      <c r="O3" s="153" t="s">
        <v>265</v>
      </c>
      <c r="P3" s="10"/>
      <c r="Q3" s="10"/>
      <c r="R3" s="10"/>
      <c r="S3" s="10"/>
      <c r="T3" s="10"/>
      <c r="U3" s="10"/>
    </row>
    <row r="4" spans="1:21">
      <c r="A4" s="427" t="s">
        <v>2</v>
      </c>
      <c r="B4" s="427"/>
      <c r="C4" s="427"/>
      <c r="D4" s="427"/>
      <c r="E4" s="427"/>
      <c r="F4" s="427"/>
      <c r="G4" s="427"/>
      <c r="H4" s="427"/>
      <c r="I4" s="427"/>
      <c r="J4" s="427"/>
      <c r="K4" s="427"/>
      <c r="L4" s="427"/>
      <c r="M4" s="81" t="s">
        <v>21</v>
      </c>
      <c r="N4" s="8"/>
      <c r="O4" s="153" t="s">
        <v>264</v>
      </c>
      <c r="P4" s="8"/>
      <c r="Q4" s="8"/>
      <c r="R4" s="8"/>
      <c r="S4" s="8"/>
      <c r="T4" s="8"/>
      <c r="U4" s="8"/>
    </row>
    <row r="5" spans="1:21" ht="15.75" thickBot="1">
      <c r="A5" s="427"/>
      <c r="B5" s="427"/>
      <c r="C5" s="427"/>
      <c r="D5" s="427"/>
      <c r="E5" s="427"/>
      <c r="F5" s="427"/>
      <c r="G5" s="427"/>
      <c r="H5" s="427"/>
      <c r="I5" s="427"/>
      <c r="J5" s="427"/>
      <c r="K5" s="427"/>
      <c r="L5" s="427"/>
      <c r="M5" s="81" t="s">
        <v>21</v>
      </c>
      <c r="N5" s="8"/>
      <c r="O5" s="154"/>
      <c r="P5" s="8"/>
      <c r="Q5" s="8"/>
      <c r="R5" s="8"/>
      <c r="S5" s="8"/>
      <c r="T5" s="8"/>
      <c r="U5" s="8"/>
    </row>
    <row r="6" spans="1:21" ht="15" thickBot="1">
      <c r="A6" s="427"/>
      <c r="B6" s="427"/>
      <c r="C6" s="427"/>
      <c r="D6" s="427"/>
      <c r="E6" s="427"/>
      <c r="F6" s="427"/>
      <c r="G6" s="427"/>
      <c r="H6" s="427"/>
      <c r="I6" s="427"/>
      <c r="J6" s="427"/>
      <c r="K6" s="427"/>
      <c r="L6" s="427"/>
      <c r="M6" s="81" t="s">
        <v>21</v>
      </c>
      <c r="N6" s="8"/>
      <c r="O6" s="8"/>
      <c r="P6" s="8"/>
      <c r="Q6" s="8"/>
      <c r="R6" s="8"/>
      <c r="S6" s="8"/>
      <c r="T6" s="8"/>
      <c r="U6" s="8"/>
    </row>
    <row r="7" spans="1:21" ht="30.75" customHeight="1">
      <c r="A7" s="533" t="s">
        <v>215</v>
      </c>
      <c r="B7" s="534"/>
      <c r="C7" s="534"/>
      <c r="D7" s="535"/>
      <c r="E7" s="433" t="s">
        <v>6</v>
      </c>
      <c r="F7" s="433"/>
      <c r="G7" s="433" t="s">
        <v>7</v>
      </c>
      <c r="H7" s="433"/>
      <c r="I7" s="433" t="s">
        <v>33</v>
      </c>
      <c r="J7" s="433"/>
      <c r="K7" s="433" t="s">
        <v>132</v>
      </c>
      <c r="L7" s="434"/>
      <c r="M7" s="81" t="s">
        <v>21</v>
      </c>
      <c r="O7" s="5"/>
    </row>
    <row r="8" spans="1:21" ht="29.25" thickBot="1">
      <c r="A8" s="536"/>
      <c r="B8" s="537"/>
      <c r="C8" s="537"/>
      <c r="D8" s="538"/>
      <c r="E8" s="11" t="s">
        <v>4</v>
      </c>
      <c r="F8" s="11" t="s">
        <v>5</v>
      </c>
      <c r="G8" s="11" t="s">
        <v>4</v>
      </c>
      <c r="H8" s="11" t="s">
        <v>5</v>
      </c>
      <c r="I8" s="11" t="s">
        <v>4</v>
      </c>
      <c r="J8" s="11" t="s">
        <v>5</v>
      </c>
      <c r="K8" s="11" t="s">
        <v>4</v>
      </c>
      <c r="L8" s="12" t="s">
        <v>5</v>
      </c>
      <c r="M8" s="81" t="s">
        <v>21</v>
      </c>
      <c r="O8" s="168" t="s">
        <v>295</v>
      </c>
    </row>
    <row r="9" spans="1:21" ht="15">
      <c r="A9" s="128" t="s">
        <v>216</v>
      </c>
      <c r="B9" s="129">
        <v>145700</v>
      </c>
      <c r="C9" s="130" t="s">
        <v>221</v>
      </c>
      <c r="D9" s="131">
        <v>199700</v>
      </c>
      <c r="E9" s="329">
        <v>0</v>
      </c>
      <c r="F9" s="330">
        <v>0</v>
      </c>
      <c r="G9" s="331">
        <v>0</v>
      </c>
      <c r="H9" s="330">
        <v>0</v>
      </c>
      <c r="I9" s="331">
        <v>0</v>
      </c>
      <c r="J9" s="330">
        <v>0</v>
      </c>
      <c r="K9" s="330">
        <v>0</v>
      </c>
      <c r="L9" s="332">
        <f>J9-H9</f>
        <v>0</v>
      </c>
      <c r="M9" s="81" t="s">
        <v>21</v>
      </c>
      <c r="O9" s="5"/>
    </row>
    <row r="10" spans="1:21" ht="15">
      <c r="A10" s="147" t="s">
        <v>259</v>
      </c>
      <c r="B10" s="133">
        <v>119554</v>
      </c>
      <c r="C10" s="134" t="s">
        <v>221</v>
      </c>
      <c r="D10" s="135">
        <v>179700</v>
      </c>
      <c r="E10" s="221">
        <v>52</v>
      </c>
      <c r="F10" s="333">
        <v>0</v>
      </c>
      <c r="G10" s="334">
        <v>52</v>
      </c>
      <c r="H10" s="333">
        <v>0</v>
      </c>
      <c r="I10" s="334">
        <v>52</v>
      </c>
      <c r="J10" s="333">
        <v>0</v>
      </c>
      <c r="K10" s="333">
        <v>0</v>
      </c>
      <c r="L10" s="335">
        <f t="shared" ref="L10:L25" si="0">J10-H10</f>
        <v>0</v>
      </c>
      <c r="M10" s="81" t="s">
        <v>21</v>
      </c>
      <c r="O10" s="5"/>
    </row>
    <row r="11" spans="1:21" ht="15">
      <c r="A11" s="132" t="s">
        <v>200</v>
      </c>
      <c r="B11" s="133">
        <v>123758</v>
      </c>
      <c r="C11" s="134" t="s">
        <v>221</v>
      </c>
      <c r="D11" s="135">
        <v>155500</v>
      </c>
      <c r="E11" s="221">
        <v>212</v>
      </c>
      <c r="F11" s="333">
        <v>0</v>
      </c>
      <c r="G11" s="334">
        <v>212</v>
      </c>
      <c r="H11" s="333">
        <v>0</v>
      </c>
      <c r="I11" s="334">
        <v>234</v>
      </c>
      <c r="J11" s="333">
        <v>0</v>
      </c>
      <c r="K11" s="333">
        <v>22</v>
      </c>
      <c r="L11" s="335">
        <f t="shared" si="0"/>
        <v>0</v>
      </c>
      <c r="M11" s="81" t="s">
        <v>21</v>
      </c>
      <c r="O11" s="5"/>
    </row>
    <row r="12" spans="1:21" ht="15">
      <c r="A12" s="132" t="s">
        <v>201</v>
      </c>
      <c r="B12" s="133">
        <v>105211</v>
      </c>
      <c r="C12" s="134" t="s">
        <v>221</v>
      </c>
      <c r="D12" s="135">
        <v>136771</v>
      </c>
      <c r="E12" s="221">
        <v>653</v>
      </c>
      <c r="F12" s="333">
        <v>0</v>
      </c>
      <c r="G12" s="334">
        <v>653</v>
      </c>
      <c r="H12" s="333">
        <v>0</v>
      </c>
      <c r="I12" s="334">
        <v>747</v>
      </c>
      <c r="J12" s="333">
        <v>0</v>
      </c>
      <c r="K12" s="333">
        <v>94</v>
      </c>
      <c r="L12" s="335">
        <f t="shared" si="0"/>
        <v>0</v>
      </c>
      <c r="M12" s="81" t="s">
        <v>21</v>
      </c>
      <c r="O12" s="5"/>
    </row>
    <row r="13" spans="1:21" ht="15">
      <c r="A13" s="132" t="s">
        <v>202</v>
      </c>
      <c r="B13" s="133">
        <v>89033</v>
      </c>
      <c r="C13" s="134" t="s">
        <v>221</v>
      </c>
      <c r="D13" s="135">
        <v>115742</v>
      </c>
      <c r="E13" s="221">
        <v>2752</v>
      </c>
      <c r="F13" s="333">
        <v>0</v>
      </c>
      <c r="G13" s="334">
        <v>2752</v>
      </c>
      <c r="H13" s="333">
        <v>0</v>
      </c>
      <c r="I13" s="334">
        <v>2778</v>
      </c>
      <c r="J13" s="333">
        <v>0</v>
      </c>
      <c r="K13" s="333">
        <v>26</v>
      </c>
      <c r="L13" s="335">
        <f t="shared" si="0"/>
        <v>0</v>
      </c>
      <c r="M13" s="81" t="s">
        <v>21</v>
      </c>
      <c r="O13" s="5"/>
    </row>
    <row r="14" spans="1:21" ht="15">
      <c r="A14" s="132" t="s">
        <v>203</v>
      </c>
      <c r="B14" s="133">
        <v>74872</v>
      </c>
      <c r="C14" s="134" t="s">
        <v>221</v>
      </c>
      <c r="D14" s="135">
        <v>97333</v>
      </c>
      <c r="E14" s="221">
        <v>358</v>
      </c>
      <c r="F14" s="333">
        <v>0</v>
      </c>
      <c r="G14" s="334">
        <v>358</v>
      </c>
      <c r="H14" s="333">
        <v>0</v>
      </c>
      <c r="I14" s="334">
        <v>309</v>
      </c>
      <c r="J14" s="333">
        <v>0</v>
      </c>
      <c r="K14" s="333">
        <v>-49</v>
      </c>
      <c r="L14" s="335">
        <f t="shared" si="0"/>
        <v>0</v>
      </c>
      <c r="M14" s="81" t="s">
        <v>21</v>
      </c>
      <c r="O14" s="5"/>
    </row>
    <row r="15" spans="1:21" ht="15">
      <c r="A15" s="132" t="s">
        <v>204</v>
      </c>
      <c r="B15" s="133">
        <v>62467</v>
      </c>
      <c r="C15" s="134" t="s">
        <v>221</v>
      </c>
      <c r="D15" s="135">
        <v>81204</v>
      </c>
      <c r="E15" s="221">
        <v>214</v>
      </c>
      <c r="F15" s="333">
        <v>0</v>
      </c>
      <c r="G15" s="334">
        <v>214</v>
      </c>
      <c r="H15" s="333">
        <v>0</v>
      </c>
      <c r="I15" s="334">
        <v>214</v>
      </c>
      <c r="J15" s="333">
        <v>0</v>
      </c>
      <c r="K15" s="333">
        <v>0</v>
      </c>
      <c r="L15" s="335">
        <f t="shared" si="0"/>
        <v>0</v>
      </c>
      <c r="M15" s="81" t="s">
        <v>21</v>
      </c>
      <c r="O15" s="5"/>
    </row>
    <row r="16" spans="1:21" ht="15">
      <c r="A16" s="132" t="s">
        <v>205</v>
      </c>
      <c r="B16" s="133">
        <v>56857</v>
      </c>
      <c r="C16" s="134" t="s">
        <v>221</v>
      </c>
      <c r="D16" s="135">
        <v>73917</v>
      </c>
      <c r="E16" s="221">
        <v>60</v>
      </c>
      <c r="F16" s="333">
        <v>0</v>
      </c>
      <c r="G16" s="334">
        <v>60</v>
      </c>
      <c r="H16" s="333">
        <v>0</v>
      </c>
      <c r="I16" s="334">
        <v>60</v>
      </c>
      <c r="J16" s="333">
        <v>0</v>
      </c>
      <c r="K16" s="333">
        <v>0</v>
      </c>
      <c r="L16" s="335">
        <f t="shared" si="0"/>
        <v>0</v>
      </c>
      <c r="M16" s="81" t="s">
        <v>21</v>
      </c>
      <c r="O16" s="5"/>
    </row>
    <row r="17" spans="1:15" ht="15">
      <c r="A17" s="132" t="s">
        <v>206</v>
      </c>
      <c r="B17" s="136">
        <v>51630</v>
      </c>
      <c r="C17" s="137" t="s">
        <v>221</v>
      </c>
      <c r="D17" s="138">
        <v>67114</v>
      </c>
      <c r="E17" s="221">
        <v>414</v>
      </c>
      <c r="F17" s="333">
        <v>0</v>
      </c>
      <c r="G17" s="334">
        <v>414</v>
      </c>
      <c r="H17" s="333">
        <v>0</v>
      </c>
      <c r="I17" s="334">
        <v>669</v>
      </c>
      <c r="J17" s="333">
        <v>0</v>
      </c>
      <c r="K17" s="333">
        <v>255</v>
      </c>
      <c r="L17" s="335">
        <f t="shared" si="0"/>
        <v>0</v>
      </c>
      <c r="M17" s="81" t="s">
        <v>21</v>
      </c>
      <c r="O17" s="5"/>
    </row>
    <row r="18" spans="1:15" ht="15">
      <c r="A18" s="132" t="s">
        <v>207</v>
      </c>
      <c r="B18" s="136">
        <v>46745</v>
      </c>
      <c r="C18" s="137" t="s">
        <v>221</v>
      </c>
      <c r="D18" s="138">
        <v>60765</v>
      </c>
      <c r="E18" s="221">
        <v>20</v>
      </c>
      <c r="F18" s="333">
        <v>0</v>
      </c>
      <c r="G18" s="334">
        <v>20</v>
      </c>
      <c r="H18" s="333">
        <v>0</v>
      </c>
      <c r="I18" s="334">
        <v>20</v>
      </c>
      <c r="J18" s="333">
        <v>0</v>
      </c>
      <c r="K18" s="333">
        <v>0</v>
      </c>
      <c r="L18" s="335">
        <f t="shared" si="0"/>
        <v>0</v>
      </c>
      <c r="M18" s="81" t="s">
        <v>21</v>
      </c>
      <c r="O18" s="5"/>
    </row>
    <row r="19" spans="1:15" ht="15">
      <c r="A19" s="132" t="s">
        <v>208</v>
      </c>
      <c r="B19" s="136">
        <v>42209</v>
      </c>
      <c r="C19" s="137" t="s">
        <v>221</v>
      </c>
      <c r="D19" s="138">
        <v>54875</v>
      </c>
      <c r="E19" s="221">
        <v>36</v>
      </c>
      <c r="F19" s="333">
        <v>0</v>
      </c>
      <c r="G19" s="334">
        <v>36</v>
      </c>
      <c r="H19" s="333">
        <v>0</v>
      </c>
      <c r="I19" s="334">
        <v>45</v>
      </c>
      <c r="J19" s="333">
        <v>0</v>
      </c>
      <c r="K19" s="333">
        <v>9</v>
      </c>
      <c r="L19" s="335">
        <f t="shared" si="0"/>
        <v>0</v>
      </c>
      <c r="M19" s="81" t="s">
        <v>21</v>
      </c>
      <c r="O19" s="5"/>
    </row>
    <row r="20" spans="1:15" ht="15">
      <c r="A20" s="132" t="s">
        <v>209</v>
      </c>
      <c r="B20" s="136">
        <v>37983</v>
      </c>
      <c r="C20" s="137" t="s">
        <v>221</v>
      </c>
      <c r="D20" s="138">
        <v>49375</v>
      </c>
      <c r="E20" s="221">
        <v>10</v>
      </c>
      <c r="F20" s="333">
        <v>0</v>
      </c>
      <c r="G20" s="334">
        <v>10</v>
      </c>
      <c r="H20" s="333">
        <v>0</v>
      </c>
      <c r="I20" s="334">
        <v>10</v>
      </c>
      <c r="J20" s="333">
        <v>0</v>
      </c>
      <c r="K20" s="333">
        <v>0</v>
      </c>
      <c r="L20" s="335">
        <f t="shared" si="0"/>
        <v>0</v>
      </c>
      <c r="M20" s="81" t="s">
        <v>21</v>
      </c>
      <c r="O20" s="5"/>
    </row>
    <row r="21" spans="1:15" ht="15">
      <c r="A21" s="132" t="s">
        <v>210</v>
      </c>
      <c r="B21" s="136">
        <v>37075</v>
      </c>
      <c r="C21" s="137" t="s">
        <v>221</v>
      </c>
      <c r="D21" s="138">
        <v>44293</v>
      </c>
      <c r="E21" s="221">
        <v>22</v>
      </c>
      <c r="F21" s="333">
        <v>0</v>
      </c>
      <c r="G21" s="334">
        <v>22</v>
      </c>
      <c r="H21" s="333">
        <v>0</v>
      </c>
      <c r="I21" s="334">
        <v>22</v>
      </c>
      <c r="J21" s="333">
        <v>0</v>
      </c>
      <c r="K21" s="333">
        <v>0</v>
      </c>
      <c r="L21" s="335">
        <f t="shared" si="0"/>
        <v>0</v>
      </c>
      <c r="M21" s="81" t="s">
        <v>21</v>
      </c>
      <c r="O21" s="5"/>
    </row>
    <row r="22" spans="1:15">
      <c r="A22" s="132" t="s">
        <v>217</v>
      </c>
      <c r="B22" s="136">
        <v>30456</v>
      </c>
      <c r="C22" s="137" t="s">
        <v>221</v>
      </c>
      <c r="D22" s="138">
        <v>39590</v>
      </c>
      <c r="E22" s="221">
        <v>8</v>
      </c>
      <c r="F22" s="333">
        <v>0</v>
      </c>
      <c r="G22" s="334">
        <v>8</v>
      </c>
      <c r="H22" s="333">
        <v>0</v>
      </c>
      <c r="I22" s="334">
        <v>8</v>
      </c>
      <c r="J22" s="333">
        <v>0</v>
      </c>
      <c r="K22" s="333">
        <v>0</v>
      </c>
      <c r="L22" s="335">
        <f t="shared" si="0"/>
        <v>0</v>
      </c>
      <c r="M22" s="81" t="s">
        <v>21</v>
      </c>
      <c r="O22" s="22"/>
    </row>
    <row r="23" spans="1:15">
      <c r="A23" s="132" t="s">
        <v>218</v>
      </c>
      <c r="B23" s="136">
        <v>27130</v>
      </c>
      <c r="C23" s="137" t="s">
        <v>221</v>
      </c>
      <c r="D23" s="138">
        <v>35269</v>
      </c>
      <c r="E23" s="221">
        <v>8</v>
      </c>
      <c r="F23" s="333">
        <v>0</v>
      </c>
      <c r="G23" s="334">
        <v>8</v>
      </c>
      <c r="H23" s="333">
        <v>0</v>
      </c>
      <c r="I23" s="334">
        <v>8</v>
      </c>
      <c r="J23" s="333">
        <v>0</v>
      </c>
      <c r="K23" s="333">
        <v>0</v>
      </c>
      <c r="L23" s="335">
        <f t="shared" si="0"/>
        <v>0</v>
      </c>
      <c r="M23" s="81" t="s">
        <v>21</v>
      </c>
    </row>
    <row r="24" spans="1:15">
      <c r="A24" s="132" t="s">
        <v>219</v>
      </c>
      <c r="B24" s="136">
        <v>24865</v>
      </c>
      <c r="C24" s="137" t="s">
        <v>221</v>
      </c>
      <c r="D24" s="138">
        <v>31292</v>
      </c>
      <c r="E24" s="221">
        <v>4</v>
      </c>
      <c r="F24" s="333">
        <v>0</v>
      </c>
      <c r="G24" s="334">
        <v>4</v>
      </c>
      <c r="H24" s="333">
        <v>0</v>
      </c>
      <c r="I24" s="334">
        <v>4</v>
      </c>
      <c r="J24" s="333">
        <v>0</v>
      </c>
      <c r="K24" s="333">
        <v>0</v>
      </c>
      <c r="L24" s="335">
        <f t="shared" si="0"/>
        <v>0</v>
      </c>
      <c r="M24" s="81" t="s">
        <v>21</v>
      </c>
    </row>
    <row r="25" spans="1:15">
      <c r="A25" s="217" t="s">
        <v>220</v>
      </c>
      <c r="B25" s="218">
        <v>22115</v>
      </c>
      <c r="C25" s="219" t="s">
        <v>221</v>
      </c>
      <c r="D25" s="220">
        <v>27663</v>
      </c>
      <c r="E25" s="221">
        <v>1</v>
      </c>
      <c r="F25" s="323">
        <v>0</v>
      </c>
      <c r="G25" s="334">
        <v>1</v>
      </c>
      <c r="H25" s="323">
        <v>0</v>
      </c>
      <c r="I25" s="334">
        <v>1</v>
      </c>
      <c r="J25" s="323">
        <v>0</v>
      </c>
      <c r="K25" s="323">
        <v>0</v>
      </c>
      <c r="L25" s="336">
        <f t="shared" si="0"/>
        <v>0</v>
      </c>
      <c r="M25" s="81" t="s">
        <v>21</v>
      </c>
    </row>
    <row r="26" spans="1:15">
      <c r="A26" s="216" t="s">
        <v>378</v>
      </c>
      <c r="B26" s="123"/>
      <c r="C26" s="124"/>
      <c r="D26" s="125"/>
      <c r="E26" s="221">
        <v>277</v>
      </c>
      <c r="F26" s="290">
        <v>0</v>
      </c>
      <c r="G26" s="337">
        <v>277</v>
      </c>
      <c r="H26" s="290">
        <v>0</v>
      </c>
      <c r="I26" s="337">
        <v>11</v>
      </c>
      <c r="J26" s="290">
        <v>0</v>
      </c>
      <c r="K26" s="410">
        <v>-266</v>
      </c>
      <c r="L26" s="338">
        <v>0</v>
      </c>
      <c r="M26" s="81" t="s">
        <v>21</v>
      </c>
    </row>
    <row r="27" spans="1:15" ht="15">
      <c r="A27" s="539" t="s">
        <v>222</v>
      </c>
      <c r="B27" s="540"/>
      <c r="C27" s="540"/>
      <c r="D27" s="541"/>
      <c r="E27" s="294">
        <f>SUM(E9:E26)</f>
        <v>5101</v>
      </c>
      <c r="F27" s="294">
        <f t="shared" ref="F27:L27" si="1">SUM(F9:F26)</f>
        <v>0</v>
      </c>
      <c r="G27" s="294">
        <f t="shared" si="1"/>
        <v>5101</v>
      </c>
      <c r="H27" s="294">
        <f t="shared" si="1"/>
        <v>0</v>
      </c>
      <c r="I27" s="294">
        <f t="shared" si="1"/>
        <v>5192</v>
      </c>
      <c r="J27" s="294">
        <f t="shared" si="1"/>
        <v>0</v>
      </c>
      <c r="K27" s="294">
        <f t="shared" si="1"/>
        <v>91</v>
      </c>
      <c r="L27" s="294">
        <f t="shared" si="1"/>
        <v>0</v>
      </c>
      <c r="M27" s="81" t="s">
        <v>21</v>
      </c>
      <c r="O27" s="164" t="s">
        <v>296</v>
      </c>
    </row>
    <row r="28" spans="1:15" ht="15">
      <c r="A28" s="542" t="s">
        <v>223</v>
      </c>
      <c r="B28" s="543"/>
      <c r="C28" s="543"/>
      <c r="D28" s="543"/>
      <c r="E28" s="330"/>
      <c r="F28" s="339">
        <v>168800</v>
      </c>
      <c r="G28" s="330"/>
      <c r="H28" s="339">
        <v>169643.99999999997</v>
      </c>
      <c r="I28" s="330"/>
      <c r="J28" s="339">
        <v>171340.43999999997</v>
      </c>
      <c r="K28" s="330"/>
      <c r="L28" s="340"/>
      <c r="M28" s="81" t="s">
        <v>21</v>
      </c>
    </row>
    <row r="29" spans="1:15" ht="15">
      <c r="A29" s="544" t="s">
        <v>224</v>
      </c>
      <c r="B29" s="545"/>
      <c r="C29" s="545"/>
      <c r="D29" s="545"/>
      <c r="E29" s="333"/>
      <c r="F29" s="341">
        <v>94900</v>
      </c>
      <c r="G29" s="333"/>
      <c r="H29" s="341">
        <v>95374.499999999985</v>
      </c>
      <c r="I29" s="333"/>
      <c r="J29" s="341">
        <v>96328.244999999981</v>
      </c>
      <c r="K29" s="333"/>
      <c r="L29" s="342"/>
      <c r="M29" s="81" t="s">
        <v>21</v>
      </c>
      <c r="O29" s="183" t="s">
        <v>331</v>
      </c>
    </row>
    <row r="30" spans="1:15" ht="15.75" thickBot="1">
      <c r="A30" s="531" t="s">
        <v>225</v>
      </c>
      <c r="B30" s="532"/>
      <c r="C30" s="532"/>
      <c r="D30" s="532"/>
      <c r="E30" s="343"/>
      <c r="F30" s="409">
        <v>13</v>
      </c>
      <c r="G30" s="344"/>
      <c r="H30" s="409">
        <v>13</v>
      </c>
      <c r="I30" s="344"/>
      <c r="J30" s="409">
        <v>13</v>
      </c>
      <c r="K30" s="343"/>
      <c r="L30" s="345"/>
      <c r="M30" s="81" t="s">
        <v>21</v>
      </c>
      <c r="O30" s="5" t="s">
        <v>297</v>
      </c>
    </row>
    <row r="31" spans="1:15">
      <c r="M31" s="81" t="s">
        <v>22</v>
      </c>
    </row>
    <row r="32" spans="1:15">
      <c r="M32" s="81"/>
    </row>
    <row r="33" spans="13:13">
      <c r="M33" s="81"/>
    </row>
    <row r="34" spans="13:13">
      <c r="M34" s="81"/>
    </row>
  </sheetData>
  <mergeCells count="15">
    <mergeCell ref="E7:F7"/>
    <mergeCell ref="G7:H7"/>
    <mergeCell ref="I7:J7"/>
    <mergeCell ref="K7:L7"/>
    <mergeCell ref="A1:L1"/>
    <mergeCell ref="A2:L2"/>
    <mergeCell ref="A3:L3"/>
    <mergeCell ref="A4:L4"/>
    <mergeCell ref="A5:L5"/>
    <mergeCell ref="A6:L6"/>
    <mergeCell ref="A30:D30"/>
    <mergeCell ref="A7:D8"/>
    <mergeCell ref="A27:D27"/>
    <mergeCell ref="A28:D28"/>
    <mergeCell ref="A29:D29"/>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3.xml><?xml version="1.0" encoding="utf-8"?>
<worksheet xmlns="http://schemas.openxmlformats.org/spreadsheetml/2006/main" xmlns:r="http://schemas.openxmlformats.org/officeDocument/2006/relationships">
  <sheetPr>
    <tabColor theme="4" tint="0.59999389629810485"/>
  </sheetPr>
  <dimension ref="A1:R50"/>
  <sheetViews>
    <sheetView view="pageBreakPreview" zoomScale="90" zoomScaleNormal="100" zoomScaleSheetLayoutView="90" workbookViewId="0">
      <pane xSplit="1" ySplit="7" topLeftCell="B29" activePane="bottomRight" state="frozen"/>
      <selection activeCell="H16" sqref="H16"/>
      <selection pane="topRight" activeCell="H16" sqref="H16"/>
      <selection pane="bottomLeft" activeCell="H16" sqref="H16"/>
      <selection pane="bottomRight" activeCell="D40" sqref="D40"/>
    </sheetView>
  </sheetViews>
  <sheetFormatPr defaultColWidth="9.140625" defaultRowHeight="14.25"/>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78"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c r="A1" s="420" t="s">
        <v>163</v>
      </c>
      <c r="B1" s="420"/>
      <c r="C1" s="420"/>
      <c r="D1" s="420"/>
      <c r="E1" s="420"/>
      <c r="F1" s="420"/>
      <c r="G1" s="420"/>
      <c r="H1" s="420"/>
      <c r="I1" s="420"/>
      <c r="J1" s="81" t="s">
        <v>21</v>
      </c>
      <c r="K1" s="6"/>
      <c r="L1" s="152" t="s">
        <v>30</v>
      </c>
      <c r="M1" s="6"/>
      <c r="N1" s="6"/>
      <c r="O1" s="6"/>
      <c r="P1" s="6"/>
      <c r="Q1" s="6"/>
      <c r="R1" s="6"/>
    </row>
    <row r="2" spans="1:18" ht="15">
      <c r="A2" s="421" t="s">
        <v>357</v>
      </c>
      <c r="B2" s="421"/>
      <c r="C2" s="421"/>
      <c r="D2" s="421"/>
      <c r="E2" s="421"/>
      <c r="F2" s="421"/>
      <c r="G2" s="421"/>
      <c r="H2" s="421"/>
      <c r="I2" s="421"/>
      <c r="J2" s="81" t="s">
        <v>21</v>
      </c>
      <c r="K2" s="7"/>
      <c r="L2" s="153"/>
      <c r="M2" s="7"/>
      <c r="N2" s="7"/>
      <c r="O2" s="7"/>
      <c r="P2" s="7"/>
      <c r="Q2" s="7"/>
      <c r="R2" s="7"/>
    </row>
    <row r="3" spans="1:18" ht="15">
      <c r="A3" s="430" t="s">
        <v>1</v>
      </c>
      <c r="B3" s="430"/>
      <c r="C3" s="430"/>
      <c r="D3" s="430"/>
      <c r="E3" s="430"/>
      <c r="F3" s="430"/>
      <c r="G3" s="430"/>
      <c r="H3" s="430"/>
      <c r="I3" s="430"/>
      <c r="J3" s="81" t="s">
        <v>21</v>
      </c>
      <c r="K3" s="10"/>
      <c r="L3" s="153" t="s">
        <v>265</v>
      </c>
      <c r="M3" s="10"/>
      <c r="N3" s="10"/>
      <c r="O3" s="10"/>
      <c r="P3" s="10"/>
      <c r="Q3" s="10"/>
      <c r="R3" s="10"/>
    </row>
    <row r="4" spans="1:18">
      <c r="A4" s="427" t="s">
        <v>2</v>
      </c>
      <c r="B4" s="427"/>
      <c r="C4" s="427"/>
      <c r="D4" s="427"/>
      <c r="E4" s="427"/>
      <c r="F4" s="427"/>
      <c r="G4" s="427"/>
      <c r="H4" s="427"/>
      <c r="I4" s="427"/>
      <c r="J4" s="81" t="s">
        <v>21</v>
      </c>
      <c r="K4" s="8"/>
      <c r="L4" s="153" t="s">
        <v>264</v>
      </c>
      <c r="M4" s="8"/>
      <c r="N4" s="8"/>
      <c r="O4" s="8"/>
      <c r="P4" s="8"/>
      <c r="Q4" s="8"/>
      <c r="R4" s="8"/>
    </row>
    <row r="5" spans="1:18" ht="15.75" thickBot="1">
      <c r="A5" s="427"/>
      <c r="B5" s="427"/>
      <c r="C5" s="427"/>
      <c r="D5" s="427"/>
      <c r="E5" s="427"/>
      <c r="F5" s="427"/>
      <c r="G5" s="427"/>
      <c r="H5" s="427"/>
      <c r="I5" s="427"/>
      <c r="J5" s="81" t="s">
        <v>21</v>
      </c>
      <c r="K5" s="8"/>
      <c r="L5" s="154"/>
      <c r="M5" s="8"/>
      <c r="N5" s="8"/>
      <c r="O5" s="8"/>
      <c r="P5" s="8"/>
      <c r="Q5" s="8"/>
      <c r="R5" s="8"/>
    </row>
    <row r="6" spans="1:18" ht="15">
      <c r="A6" s="431" t="s">
        <v>164</v>
      </c>
      <c r="B6" s="435" t="s">
        <v>131</v>
      </c>
      <c r="C6" s="435"/>
      <c r="D6" s="433" t="s">
        <v>338</v>
      </c>
      <c r="E6" s="433"/>
      <c r="F6" s="433" t="s">
        <v>33</v>
      </c>
      <c r="G6" s="433"/>
      <c r="H6" s="433" t="s">
        <v>132</v>
      </c>
      <c r="I6" s="434"/>
      <c r="J6" s="81" t="s">
        <v>21</v>
      </c>
      <c r="L6" s="79"/>
    </row>
    <row r="7" spans="1:18" ht="28.5">
      <c r="A7" s="432"/>
      <c r="B7" s="284" t="s">
        <v>41</v>
      </c>
      <c r="C7" s="227" t="s">
        <v>5</v>
      </c>
      <c r="D7" s="11" t="s">
        <v>41</v>
      </c>
      <c r="E7" s="11" t="s">
        <v>5</v>
      </c>
      <c r="F7" s="11" t="s">
        <v>41</v>
      </c>
      <c r="G7" s="11" t="s">
        <v>5</v>
      </c>
      <c r="H7" s="11" t="s">
        <v>41</v>
      </c>
      <c r="I7" s="12" t="s">
        <v>5</v>
      </c>
      <c r="J7" s="81" t="s">
        <v>21</v>
      </c>
      <c r="L7" s="102"/>
    </row>
    <row r="8" spans="1:18">
      <c r="A8" s="94" t="s">
        <v>165</v>
      </c>
      <c r="B8" s="312">
        <v>4772</v>
      </c>
      <c r="C8" s="312">
        <v>462827</v>
      </c>
      <c r="D8" s="305">
        <v>4748</v>
      </c>
      <c r="E8" s="305">
        <v>449415</v>
      </c>
      <c r="F8" s="305">
        <v>4876</v>
      </c>
      <c r="G8" s="305">
        <v>486311</v>
      </c>
      <c r="H8" s="305">
        <f>F8-D8</f>
        <v>128</v>
      </c>
      <c r="I8" s="313">
        <f>G8-E8</f>
        <v>36896</v>
      </c>
      <c r="J8" s="81" t="s">
        <v>21</v>
      </c>
      <c r="L8" s="79"/>
    </row>
    <row r="9" spans="1:18">
      <c r="A9" s="95" t="s">
        <v>166</v>
      </c>
      <c r="B9" s="314">
        <v>0</v>
      </c>
      <c r="C9" s="314">
        <v>1420</v>
      </c>
      <c r="D9" s="292">
        <v>0</v>
      </c>
      <c r="E9" s="292">
        <v>1747</v>
      </c>
      <c r="F9" s="292">
        <v>0</v>
      </c>
      <c r="G9" s="292">
        <v>1747</v>
      </c>
      <c r="H9" s="292">
        <f t="shared" ref="H9:H13" si="0">F9-D9</f>
        <v>0</v>
      </c>
      <c r="I9" s="301">
        <f t="shared" ref="I9:I13" si="1">G9-E9</f>
        <v>0</v>
      </c>
      <c r="J9" s="81" t="s">
        <v>21</v>
      </c>
    </row>
    <row r="10" spans="1:18">
      <c r="A10" s="149" t="s">
        <v>261</v>
      </c>
      <c r="B10" s="314">
        <f>SUM(B11:B12)</f>
        <v>0</v>
      </c>
      <c r="C10" s="314">
        <f t="shared" ref="C10:G10" si="2">SUM(C11:C12)</f>
        <v>66881</v>
      </c>
      <c r="D10" s="292">
        <f t="shared" si="2"/>
        <v>0</v>
      </c>
      <c r="E10" s="292">
        <f t="shared" si="2"/>
        <v>79793</v>
      </c>
      <c r="F10" s="292">
        <f t="shared" si="2"/>
        <v>0</v>
      </c>
      <c r="G10" s="292">
        <f t="shared" si="2"/>
        <v>79793</v>
      </c>
      <c r="H10" s="292">
        <f t="shared" si="0"/>
        <v>0</v>
      </c>
      <c r="I10" s="301">
        <f t="shared" si="1"/>
        <v>0</v>
      </c>
      <c r="J10" s="81" t="s">
        <v>21</v>
      </c>
    </row>
    <row r="11" spans="1:18">
      <c r="A11" s="96" t="s">
        <v>40</v>
      </c>
      <c r="B11" s="354">
        <v>0</v>
      </c>
      <c r="C11" s="354">
        <v>1115</v>
      </c>
      <c r="D11" s="355">
        <v>0</v>
      </c>
      <c r="E11" s="355">
        <v>3833</v>
      </c>
      <c r="F11" s="355">
        <v>0</v>
      </c>
      <c r="G11" s="355">
        <v>3833</v>
      </c>
      <c r="H11" s="355">
        <f t="shared" si="0"/>
        <v>0</v>
      </c>
      <c r="I11" s="356">
        <f t="shared" si="1"/>
        <v>0</v>
      </c>
      <c r="J11" s="81" t="s">
        <v>21</v>
      </c>
    </row>
    <row r="12" spans="1:18">
      <c r="A12" s="96" t="s">
        <v>167</v>
      </c>
      <c r="B12" s="354">
        <v>0</v>
      </c>
      <c r="C12" s="354">
        <v>65766</v>
      </c>
      <c r="D12" s="355">
        <v>0</v>
      </c>
      <c r="E12" s="355">
        <v>75960</v>
      </c>
      <c r="F12" s="355">
        <v>0</v>
      </c>
      <c r="G12" s="355">
        <v>75960</v>
      </c>
      <c r="H12" s="355">
        <f t="shared" si="0"/>
        <v>0</v>
      </c>
      <c r="I12" s="356">
        <f t="shared" si="1"/>
        <v>0</v>
      </c>
      <c r="J12" s="81" t="s">
        <v>21</v>
      </c>
    </row>
    <row r="13" spans="1:18">
      <c r="A13" s="95" t="s">
        <v>168</v>
      </c>
      <c r="B13" s="357">
        <v>0</v>
      </c>
      <c r="C13" s="357">
        <v>20</v>
      </c>
      <c r="D13" s="293">
        <v>0</v>
      </c>
      <c r="E13" s="293">
        <v>131</v>
      </c>
      <c r="F13" s="293">
        <v>0</v>
      </c>
      <c r="G13" s="293">
        <v>131</v>
      </c>
      <c r="H13" s="293">
        <f t="shared" si="0"/>
        <v>0</v>
      </c>
      <c r="I13" s="302">
        <f t="shared" si="1"/>
        <v>0</v>
      </c>
      <c r="J13" s="81" t="s">
        <v>21</v>
      </c>
    </row>
    <row r="14" spans="1:18" ht="15">
      <c r="A14" s="98" t="s">
        <v>36</v>
      </c>
      <c r="B14" s="358">
        <f>SUM(B8:B10,B13)</f>
        <v>4772</v>
      </c>
      <c r="C14" s="358">
        <f t="shared" ref="C14:I14" si="3">SUM(C8:C10,C13)</f>
        <v>531148</v>
      </c>
      <c r="D14" s="359">
        <f t="shared" si="3"/>
        <v>4748</v>
      </c>
      <c r="E14" s="359">
        <f t="shared" si="3"/>
        <v>531086</v>
      </c>
      <c r="F14" s="359">
        <f t="shared" si="3"/>
        <v>4876</v>
      </c>
      <c r="G14" s="359">
        <f t="shared" si="3"/>
        <v>567982</v>
      </c>
      <c r="H14" s="359">
        <f t="shared" si="3"/>
        <v>128</v>
      </c>
      <c r="I14" s="360">
        <f t="shared" si="3"/>
        <v>36896</v>
      </c>
      <c r="J14" s="81" t="s">
        <v>21</v>
      </c>
    </row>
    <row r="15" spans="1:18" ht="15">
      <c r="A15" s="97" t="s">
        <v>169</v>
      </c>
      <c r="B15" s="314"/>
      <c r="C15" s="314"/>
      <c r="D15" s="292"/>
      <c r="E15" s="292"/>
      <c r="F15" s="292"/>
      <c r="G15" s="292"/>
      <c r="H15" s="292"/>
      <c r="I15" s="301"/>
      <c r="J15" s="81" t="s">
        <v>21</v>
      </c>
    </row>
    <row r="16" spans="1:18">
      <c r="A16" s="95" t="s">
        <v>170</v>
      </c>
      <c r="B16" s="314"/>
      <c r="C16" s="314">
        <v>225334</v>
      </c>
      <c r="D16" s="292"/>
      <c r="E16" s="292">
        <v>214927</v>
      </c>
      <c r="F16" s="292"/>
      <c r="G16" s="292">
        <v>243421</v>
      </c>
      <c r="H16" s="292"/>
      <c r="I16" s="301">
        <f t="shared" ref="I16:I36" si="4">G16-E16</f>
        <v>28494</v>
      </c>
      <c r="J16" s="81" t="s">
        <v>21</v>
      </c>
      <c r="L16" s="78" t="s">
        <v>299</v>
      </c>
    </row>
    <row r="17" spans="1:10">
      <c r="A17" s="95" t="s">
        <v>171</v>
      </c>
      <c r="B17" s="314"/>
      <c r="C17" s="314">
        <v>4030</v>
      </c>
      <c r="D17" s="292"/>
      <c r="E17" s="292">
        <v>125</v>
      </c>
      <c r="F17" s="292"/>
      <c r="G17" s="292">
        <v>125</v>
      </c>
      <c r="H17" s="292"/>
      <c r="I17" s="301">
        <f t="shared" si="4"/>
        <v>0</v>
      </c>
      <c r="J17" s="81" t="s">
        <v>21</v>
      </c>
    </row>
    <row r="18" spans="1:10">
      <c r="A18" s="95" t="s">
        <v>172</v>
      </c>
      <c r="B18" s="314"/>
      <c r="C18" s="314">
        <v>23076</v>
      </c>
      <c r="D18" s="292"/>
      <c r="E18" s="292">
        <v>23647</v>
      </c>
      <c r="F18" s="292"/>
      <c r="G18" s="292">
        <v>24232</v>
      </c>
      <c r="H18" s="292"/>
      <c r="I18" s="301">
        <f t="shared" si="4"/>
        <v>585</v>
      </c>
      <c r="J18" s="81" t="s">
        <v>21</v>
      </c>
    </row>
    <row r="19" spans="1:10">
      <c r="A19" s="149" t="s">
        <v>262</v>
      </c>
      <c r="B19" s="314"/>
      <c r="C19" s="314">
        <v>4202</v>
      </c>
      <c r="D19" s="292"/>
      <c r="E19" s="292">
        <v>2948</v>
      </c>
      <c r="F19" s="292"/>
      <c r="G19" s="292">
        <v>1357</v>
      </c>
      <c r="H19" s="292"/>
      <c r="I19" s="301">
        <f t="shared" si="4"/>
        <v>-1591</v>
      </c>
      <c r="J19" s="81" t="s">
        <v>21</v>
      </c>
    </row>
    <row r="20" spans="1:10">
      <c r="A20" s="95" t="s">
        <v>173</v>
      </c>
      <c r="B20" s="314"/>
      <c r="C20" s="314">
        <v>87152</v>
      </c>
      <c r="D20" s="292"/>
      <c r="E20" s="292">
        <v>93624</v>
      </c>
      <c r="F20" s="292"/>
      <c r="G20" s="292">
        <v>96521</v>
      </c>
      <c r="H20" s="292"/>
      <c r="I20" s="301">
        <f t="shared" si="4"/>
        <v>2897</v>
      </c>
      <c r="J20" s="81" t="s">
        <v>21</v>
      </c>
    </row>
    <row r="21" spans="1:10">
      <c r="A21" s="95" t="s">
        <v>174</v>
      </c>
      <c r="B21" s="314"/>
      <c r="C21" s="314">
        <v>620</v>
      </c>
      <c r="D21" s="292"/>
      <c r="E21" s="292">
        <v>4100</v>
      </c>
      <c r="F21" s="292"/>
      <c r="G21" s="292">
        <v>4100</v>
      </c>
      <c r="H21" s="292"/>
      <c r="I21" s="301">
        <f t="shared" si="4"/>
        <v>0</v>
      </c>
      <c r="J21" s="81" t="s">
        <v>21</v>
      </c>
    </row>
    <row r="22" spans="1:10">
      <c r="A22" s="95" t="s">
        <v>175</v>
      </c>
      <c r="B22" s="314"/>
      <c r="C22" s="314">
        <v>24737</v>
      </c>
      <c r="D22" s="292"/>
      <c r="E22" s="292">
        <v>22580</v>
      </c>
      <c r="F22" s="292"/>
      <c r="G22" s="292">
        <v>27103</v>
      </c>
      <c r="H22" s="292"/>
      <c r="I22" s="301">
        <f t="shared" si="4"/>
        <v>4523</v>
      </c>
      <c r="J22" s="81" t="s">
        <v>21</v>
      </c>
    </row>
    <row r="23" spans="1:10">
      <c r="A23" s="95" t="s">
        <v>176</v>
      </c>
      <c r="B23" s="314"/>
      <c r="C23" s="314">
        <v>1544</v>
      </c>
      <c r="D23" s="292"/>
      <c r="E23" s="292">
        <v>1507</v>
      </c>
      <c r="F23" s="292"/>
      <c r="G23" s="292">
        <v>1550</v>
      </c>
      <c r="H23" s="292"/>
      <c r="I23" s="301">
        <f t="shared" si="4"/>
        <v>43</v>
      </c>
      <c r="J23" s="81" t="s">
        <v>21</v>
      </c>
    </row>
    <row r="24" spans="1:10">
      <c r="A24" s="95" t="s">
        <v>177</v>
      </c>
      <c r="B24" s="314"/>
      <c r="C24" s="314">
        <v>18784</v>
      </c>
      <c r="D24" s="292"/>
      <c r="E24" s="292">
        <v>7822</v>
      </c>
      <c r="F24" s="292"/>
      <c r="G24" s="292">
        <v>2824</v>
      </c>
      <c r="H24" s="292"/>
      <c r="I24" s="301">
        <f t="shared" si="4"/>
        <v>-4998</v>
      </c>
      <c r="J24" s="81" t="s">
        <v>21</v>
      </c>
    </row>
    <row r="25" spans="1:10">
      <c r="A25" s="95" t="s">
        <v>178</v>
      </c>
      <c r="B25" s="314"/>
      <c r="C25" s="314">
        <v>101366</v>
      </c>
      <c r="D25" s="292"/>
      <c r="E25" s="292">
        <v>72103</v>
      </c>
      <c r="F25" s="292"/>
      <c r="G25" s="292">
        <v>71778</v>
      </c>
      <c r="H25" s="292"/>
      <c r="I25" s="301">
        <f t="shared" si="4"/>
        <v>-325</v>
      </c>
      <c r="J25" s="81" t="s">
        <v>21</v>
      </c>
    </row>
    <row r="26" spans="1:10">
      <c r="A26" s="95" t="s">
        <v>179</v>
      </c>
      <c r="B26" s="314"/>
      <c r="C26" s="314">
        <v>2037</v>
      </c>
      <c r="D26" s="292"/>
      <c r="E26" s="292">
        <v>2843</v>
      </c>
      <c r="F26" s="292"/>
      <c r="G26" s="292">
        <v>2898</v>
      </c>
      <c r="H26" s="292"/>
      <c r="I26" s="301">
        <f t="shared" si="4"/>
        <v>55</v>
      </c>
      <c r="J26" s="81" t="s">
        <v>21</v>
      </c>
    </row>
    <row r="27" spans="1:10">
      <c r="A27" s="95" t="s">
        <v>180</v>
      </c>
      <c r="B27" s="314"/>
      <c r="C27" s="314">
        <v>9413</v>
      </c>
      <c r="D27" s="292"/>
      <c r="E27" s="292">
        <v>22908</v>
      </c>
      <c r="F27" s="292"/>
      <c r="G27" s="292">
        <v>24741</v>
      </c>
      <c r="H27" s="292"/>
      <c r="I27" s="301">
        <f t="shared" si="4"/>
        <v>1833</v>
      </c>
      <c r="J27" s="81" t="s">
        <v>21</v>
      </c>
    </row>
    <row r="28" spans="1:10">
      <c r="A28" s="95" t="s">
        <v>181</v>
      </c>
      <c r="B28" s="314"/>
      <c r="C28" s="314">
        <v>0</v>
      </c>
      <c r="D28" s="292"/>
      <c r="E28" s="292">
        <v>1500</v>
      </c>
      <c r="F28" s="292"/>
      <c r="G28" s="292">
        <v>1500</v>
      </c>
      <c r="H28" s="292"/>
      <c r="I28" s="301">
        <f t="shared" si="4"/>
        <v>0</v>
      </c>
      <c r="J28" s="81" t="s">
        <v>21</v>
      </c>
    </row>
    <row r="29" spans="1:10">
      <c r="A29" s="95" t="s">
        <v>100</v>
      </c>
      <c r="B29" s="314"/>
      <c r="C29" s="314">
        <v>1739</v>
      </c>
      <c r="D29" s="292"/>
      <c r="E29" s="292">
        <v>1553</v>
      </c>
      <c r="F29" s="292"/>
      <c r="G29" s="292">
        <v>1553</v>
      </c>
      <c r="H29" s="292"/>
      <c r="I29" s="301">
        <f t="shared" si="4"/>
        <v>0</v>
      </c>
      <c r="J29" s="81" t="s">
        <v>21</v>
      </c>
    </row>
    <row r="30" spans="1:10">
      <c r="A30" s="95" t="s">
        <v>182</v>
      </c>
      <c r="B30" s="314"/>
      <c r="C30" s="314">
        <v>57402</v>
      </c>
      <c r="D30" s="292"/>
      <c r="E30" s="292">
        <v>66524</v>
      </c>
      <c r="F30" s="292"/>
      <c r="G30" s="292">
        <v>49776</v>
      </c>
      <c r="H30" s="292"/>
      <c r="I30" s="301">
        <f t="shared" si="4"/>
        <v>-16748</v>
      </c>
      <c r="J30" s="81" t="s">
        <v>21</v>
      </c>
    </row>
    <row r="31" spans="1:10">
      <c r="A31" s="95" t="s">
        <v>183</v>
      </c>
      <c r="B31" s="314"/>
      <c r="C31" s="314">
        <v>0</v>
      </c>
      <c r="D31" s="292"/>
      <c r="E31" s="292">
        <v>0</v>
      </c>
      <c r="F31" s="292"/>
      <c r="G31" s="292">
        <v>0</v>
      </c>
      <c r="H31" s="292"/>
      <c r="I31" s="301">
        <f t="shared" si="4"/>
        <v>0</v>
      </c>
      <c r="J31" s="81" t="s">
        <v>21</v>
      </c>
    </row>
    <row r="32" spans="1:10">
      <c r="A32" s="95" t="s">
        <v>184</v>
      </c>
      <c r="B32" s="314"/>
      <c r="C32" s="314">
        <v>21153</v>
      </c>
      <c r="D32" s="292"/>
      <c r="E32" s="292">
        <v>28915</v>
      </c>
      <c r="F32" s="292"/>
      <c r="G32" s="292">
        <v>29982</v>
      </c>
      <c r="H32" s="292"/>
      <c r="I32" s="301">
        <f t="shared" si="4"/>
        <v>1067</v>
      </c>
      <c r="J32" s="81" t="s">
        <v>21</v>
      </c>
    </row>
    <row r="33" spans="1:12">
      <c r="A33" s="95" t="s">
        <v>185</v>
      </c>
      <c r="B33" s="314"/>
      <c r="C33" s="314">
        <v>30742</v>
      </c>
      <c r="D33" s="292"/>
      <c r="E33" s="292">
        <v>51465</v>
      </c>
      <c r="F33" s="292"/>
      <c r="G33" s="292">
        <v>68972</v>
      </c>
      <c r="H33" s="292"/>
      <c r="I33" s="301">
        <f t="shared" si="4"/>
        <v>17507</v>
      </c>
      <c r="J33" s="81" t="s">
        <v>21</v>
      </c>
    </row>
    <row r="34" spans="1:12">
      <c r="A34" s="95" t="s">
        <v>186</v>
      </c>
      <c r="B34" s="314"/>
      <c r="C34" s="314">
        <v>5831</v>
      </c>
      <c r="D34" s="292"/>
      <c r="E34" s="292">
        <v>8525</v>
      </c>
      <c r="F34" s="292"/>
      <c r="G34" s="292">
        <v>8525</v>
      </c>
      <c r="H34" s="292"/>
      <c r="I34" s="301">
        <f t="shared" si="4"/>
        <v>0</v>
      </c>
      <c r="J34" s="81" t="s">
        <v>21</v>
      </c>
    </row>
    <row r="35" spans="1:12">
      <c r="A35" s="95" t="s">
        <v>187</v>
      </c>
      <c r="B35" s="314"/>
      <c r="C35" s="314">
        <v>0</v>
      </c>
      <c r="D35" s="292"/>
      <c r="E35" s="292">
        <v>0</v>
      </c>
      <c r="F35" s="292"/>
      <c r="G35" s="292">
        <v>0</v>
      </c>
      <c r="H35" s="292"/>
      <c r="I35" s="301">
        <f t="shared" si="4"/>
        <v>0</v>
      </c>
      <c r="J35" s="81" t="s">
        <v>21</v>
      </c>
    </row>
    <row r="36" spans="1:12">
      <c r="A36" s="95" t="s">
        <v>188</v>
      </c>
      <c r="B36" s="314"/>
      <c r="C36" s="314">
        <v>391</v>
      </c>
      <c r="D36" s="292"/>
      <c r="E36" s="292">
        <v>578</v>
      </c>
      <c r="F36" s="292"/>
      <c r="G36" s="292">
        <v>578</v>
      </c>
      <c r="H36" s="292"/>
      <c r="I36" s="301">
        <f t="shared" si="4"/>
        <v>0</v>
      </c>
      <c r="J36" s="81" t="s">
        <v>21</v>
      </c>
    </row>
    <row r="37" spans="1:12" ht="15">
      <c r="A37" s="98" t="s">
        <v>189</v>
      </c>
      <c r="B37" s="346">
        <f>SUM(B14:B36)</f>
        <v>4772</v>
      </c>
      <c r="C37" s="346">
        <f>SUM(C14:C36)</f>
        <v>1150701</v>
      </c>
      <c r="D37" s="347">
        <f>SUM(D14:D36)</f>
        <v>4748</v>
      </c>
      <c r="E37" s="347">
        <f t="shared" ref="E37:I37" si="5">SUM(E14:E36)</f>
        <v>1159280</v>
      </c>
      <c r="F37" s="347">
        <f>SUM(F14:F36)</f>
        <v>4876</v>
      </c>
      <c r="G37" s="347">
        <f t="shared" si="5"/>
        <v>1229518</v>
      </c>
      <c r="H37" s="347"/>
      <c r="I37" s="287">
        <f t="shared" si="5"/>
        <v>70238</v>
      </c>
      <c r="J37" s="81" t="s">
        <v>21</v>
      </c>
      <c r="L37" s="79"/>
    </row>
    <row r="38" spans="1:12">
      <c r="A38" s="149" t="s">
        <v>263</v>
      </c>
      <c r="B38" s="314"/>
      <c r="C38" s="314">
        <v>35775</v>
      </c>
      <c r="D38" s="292"/>
      <c r="E38" s="292">
        <v>29252</v>
      </c>
      <c r="F38" s="292"/>
      <c r="G38" s="292">
        <v>0</v>
      </c>
      <c r="H38" s="292"/>
      <c r="I38" s="301">
        <f>G38-E38</f>
        <v>-29252</v>
      </c>
      <c r="J38" s="81" t="s">
        <v>21</v>
      </c>
      <c r="L38" s="79"/>
    </row>
    <row r="39" spans="1:12">
      <c r="A39" s="181" t="s">
        <v>324</v>
      </c>
      <c r="B39" s="314"/>
      <c r="C39" s="314">
        <v>2572</v>
      </c>
      <c r="D39" s="292"/>
      <c r="E39" s="292">
        <v>6815</v>
      </c>
      <c r="F39" s="292"/>
      <c r="G39" s="292">
        <v>0</v>
      </c>
      <c r="H39" s="292"/>
      <c r="I39" s="301">
        <f t="shared" ref="I39:I42" si="6">G39-E39</f>
        <v>-6815</v>
      </c>
      <c r="J39" s="81" t="s">
        <v>21</v>
      </c>
      <c r="L39" s="79"/>
    </row>
    <row r="40" spans="1:12">
      <c r="A40" s="181" t="s">
        <v>325</v>
      </c>
      <c r="B40" s="314"/>
      <c r="C40" s="314">
        <v>5091</v>
      </c>
      <c r="D40" s="292"/>
      <c r="E40" s="292">
        <v>3003</v>
      </c>
      <c r="F40" s="292"/>
      <c r="G40" s="292">
        <v>0</v>
      </c>
      <c r="H40" s="292"/>
      <c r="I40" s="301">
        <f t="shared" si="6"/>
        <v>-3003</v>
      </c>
      <c r="J40" s="81" t="s">
        <v>21</v>
      </c>
      <c r="L40" s="79"/>
    </row>
    <row r="41" spans="1:12">
      <c r="A41" s="95" t="s">
        <v>190</v>
      </c>
      <c r="B41" s="314"/>
      <c r="C41" s="314">
        <v>29252</v>
      </c>
      <c r="D41" s="292"/>
      <c r="E41" s="292">
        <v>0</v>
      </c>
      <c r="F41" s="292"/>
      <c r="G41" s="292">
        <v>0</v>
      </c>
      <c r="H41" s="292"/>
      <c r="I41" s="301">
        <f t="shared" si="6"/>
        <v>0</v>
      </c>
      <c r="J41" s="81" t="s">
        <v>21</v>
      </c>
      <c r="L41" s="79"/>
    </row>
    <row r="42" spans="1:12">
      <c r="A42" s="172" t="s">
        <v>303</v>
      </c>
      <c r="B42" s="314"/>
      <c r="C42" s="314">
        <v>0</v>
      </c>
      <c r="D42" s="292"/>
      <c r="E42" s="292">
        <v>0</v>
      </c>
      <c r="F42" s="292"/>
      <c r="G42" s="292">
        <v>0</v>
      </c>
      <c r="H42" s="292"/>
      <c r="I42" s="301">
        <f t="shared" si="6"/>
        <v>0</v>
      </c>
      <c r="J42" s="81" t="s">
        <v>21</v>
      </c>
      <c r="L42" s="79"/>
    </row>
    <row r="43" spans="1:12" ht="15.75" thickBot="1">
      <c r="A43" s="99" t="s">
        <v>191</v>
      </c>
      <c r="B43" s="348">
        <f>SUM(B37:B42)</f>
        <v>4772</v>
      </c>
      <c r="C43" s="348">
        <f>SUM(C37:C42)</f>
        <v>1223391</v>
      </c>
      <c r="D43" s="349">
        <f t="shared" ref="D43:I43" si="7">SUM(D37:D42)</f>
        <v>4748</v>
      </c>
      <c r="E43" s="349">
        <f t="shared" si="7"/>
        <v>1198350</v>
      </c>
      <c r="F43" s="349">
        <f t="shared" si="7"/>
        <v>4876</v>
      </c>
      <c r="G43" s="349">
        <f t="shared" si="7"/>
        <v>1229518</v>
      </c>
      <c r="H43" s="349">
        <f t="shared" si="7"/>
        <v>0</v>
      </c>
      <c r="I43" s="350">
        <f t="shared" si="7"/>
        <v>31168</v>
      </c>
      <c r="J43" s="81" t="s">
        <v>21</v>
      </c>
      <c r="L43" s="79"/>
    </row>
    <row r="44" spans="1:12">
      <c r="A44" s="101" t="s">
        <v>37</v>
      </c>
      <c r="B44" s="351"/>
      <c r="C44" s="351"/>
      <c r="D44" s="351"/>
      <c r="E44" s="351"/>
      <c r="F44" s="351"/>
      <c r="G44" s="351"/>
      <c r="H44" s="351"/>
      <c r="I44" s="352"/>
      <c r="J44" s="81" t="s">
        <v>21</v>
      </c>
    </row>
    <row r="45" spans="1:12">
      <c r="A45" s="95" t="s">
        <v>192</v>
      </c>
      <c r="B45" s="292">
        <v>57</v>
      </c>
      <c r="C45" s="292"/>
      <c r="D45" s="292">
        <v>55</v>
      </c>
      <c r="E45" s="292"/>
      <c r="F45" s="292">
        <v>55</v>
      </c>
      <c r="G45" s="292"/>
      <c r="H45" s="292">
        <f>F45-D45</f>
        <v>0</v>
      </c>
      <c r="I45" s="301"/>
      <c r="J45" s="81" t="s">
        <v>21</v>
      </c>
      <c r="L45" s="78" t="s">
        <v>298</v>
      </c>
    </row>
    <row r="46" spans="1:12">
      <c r="A46" s="95"/>
      <c r="B46" s="292"/>
      <c r="C46" s="292"/>
      <c r="D46" s="292"/>
      <c r="E46" s="292"/>
      <c r="F46" s="292"/>
      <c r="G46" s="292"/>
      <c r="H46" s="292"/>
      <c r="I46" s="301"/>
      <c r="J46" s="81" t="s">
        <v>21</v>
      </c>
      <c r="L46" s="79"/>
    </row>
    <row r="47" spans="1:12">
      <c r="A47" s="95" t="s">
        <v>193</v>
      </c>
      <c r="B47" s="292"/>
      <c r="C47" s="314">
        <v>570</v>
      </c>
      <c r="D47" s="314"/>
      <c r="E47" s="314">
        <v>0</v>
      </c>
      <c r="F47" s="314"/>
      <c r="G47" s="314">
        <v>0</v>
      </c>
      <c r="H47" s="314"/>
      <c r="I47" s="411">
        <f t="shared" ref="I47:I48" si="8">G47-E47</f>
        <v>0</v>
      </c>
      <c r="J47" s="81" t="s">
        <v>21</v>
      </c>
    </row>
    <row r="48" spans="1:12" ht="15" thickBot="1">
      <c r="A48" s="100" t="s">
        <v>194</v>
      </c>
      <c r="B48" s="353"/>
      <c r="C48" s="412">
        <v>0</v>
      </c>
      <c r="D48" s="412"/>
      <c r="E48" s="412">
        <v>0</v>
      </c>
      <c r="F48" s="412"/>
      <c r="G48" s="412">
        <v>0</v>
      </c>
      <c r="H48" s="412"/>
      <c r="I48" s="413">
        <f t="shared" si="8"/>
        <v>0</v>
      </c>
      <c r="J48" s="81" t="s">
        <v>21</v>
      </c>
    </row>
    <row r="49" spans="1:10">
      <c r="J49" s="81" t="s">
        <v>21</v>
      </c>
    </row>
    <row r="50" spans="1:10">
      <c r="A50" s="196" t="s">
        <v>339</v>
      </c>
      <c r="J50" s="4" t="s">
        <v>22</v>
      </c>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sheetPr>
    <tabColor theme="4" tint="0.59999389629810485"/>
  </sheetPr>
  <dimension ref="A1:G51"/>
  <sheetViews>
    <sheetView view="pageBreakPreview" topLeftCell="A16" zoomScale="90" zoomScaleNormal="100" zoomScaleSheetLayoutView="90" workbookViewId="0">
      <selection activeCell="B8" sqref="B8:D48"/>
    </sheetView>
  </sheetViews>
  <sheetFormatPr defaultColWidth="9.140625" defaultRowHeight="14.25"/>
  <cols>
    <col min="1" max="1" width="113.5703125" style="183" customWidth="1"/>
    <col min="2" max="3" width="14.5703125" style="187" customWidth="1"/>
    <col min="4" max="4" width="14.5703125" style="188" customWidth="1"/>
    <col min="5" max="5" width="11.5703125" style="4" bestFit="1" customWidth="1"/>
    <col min="6" max="6" width="4.85546875" style="183" customWidth="1"/>
    <col min="7" max="7" width="140.28515625" style="183" customWidth="1"/>
    <col min="8" max="16384" width="9.140625" style="183"/>
  </cols>
  <sheetData>
    <row r="1" spans="1:7" ht="18">
      <c r="A1" s="420" t="s">
        <v>0</v>
      </c>
      <c r="B1" s="420"/>
      <c r="C1" s="420"/>
      <c r="D1" s="420"/>
      <c r="E1" s="4" t="s">
        <v>21</v>
      </c>
      <c r="G1" s="152" t="s">
        <v>30</v>
      </c>
    </row>
    <row r="2" spans="1:7" ht="15">
      <c r="A2" s="421" t="s">
        <v>357</v>
      </c>
      <c r="B2" s="421"/>
      <c r="C2" s="421"/>
      <c r="D2" s="421"/>
      <c r="E2" s="4" t="s">
        <v>21</v>
      </c>
      <c r="G2" s="153" t="s">
        <v>306</v>
      </c>
    </row>
    <row r="3" spans="1:7">
      <c r="A3" s="422" t="s">
        <v>1</v>
      </c>
      <c r="B3" s="422"/>
      <c r="C3" s="422"/>
      <c r="D3" s="422"/>
      <c r="E3" s="4" t="s">
        <v>21</v>
      </c>
      <c r="G3" s="153" t="s">
        <v>307</v>
      </c>
    </row>
    <row r="4" spans="1:7">
      <c r="A4" s="423" t="s">
        <v>2</v>
      </c>
      <c r="B4" s="423"/>
      <c r="C4" s="423"/>
      <c r="D4" s="423"/>
      <c r="E4" s="4" t="s">
        <v>21</v>
      </c>
      <c r="G4" s="153" t="s">
        <v>264</v>
      </c>
    </row>
    <row r="5" spans="1:7" ht="15" thickBot="1">
      <c r="E5" s="4" t="s">
        <v>21</v>
      </c>
      <c r="G5" s="163" t="s">
        <v>308</v>
      </c>
    </row>
    <row r="6" spans="1:7" ht="15">
      <c r="B6" s="424" t="s">
        <v>3</v>
      </c>
      <c r="C6" s="425"/>
      <c r="D6" s="426"/>
      <c r="E6" s="4" t="s">
        <v>21</v>
      </c>
    </row>
    <row r="7" spans="1:7" ht="15.75" thickBot="1">
      <c r="B7" s="1" t="s">
        <v>4</v>
      </c>
      <c r="C7" s="2" t="s">
        <v>233</v>
      </c>
      <c r="D7" s="3" t="s">
        <v>5</v>
      </c>
      <c r="E7" s="4" t="s">
        <v>21</v>
      </c>
      <c r="G7" s="155" t="s">
        <v>274</v>
      </c>
    </row>
    <row r="8" spans="1:7" ht="15">
      <c r="A8" s="121" t="s">
        <v>6</v>
      </c>
      <c r="B8" s="373">
        <v>5101</v>
      </c>
      <c r="C8" s="374">
        <v>4748</v>
      </c>
      <c r="D8" s="375">
        <v>1152000</v>
      </c>
      <c r="E8" s="4" t="s">
        <v>21</v>
      </c>
      <c r="G8" s="156" t="s">
        <v>266</v>
      </c>
    </row>
    <row r="9" spans="1:7" ht="15">
      <c r="A9" s="189" t="s">
        <v>380</v>
      </c>
      <c r="B9" s="376"/>
      <c r="C9" s="300"/>
      <c r="D9" s="377">
        <v>0</v>
      </c>
      <c r="E9" s="4" t="s">
        <v>21</v>
      </c>
      <c r="G9" s="156" t="s">
        <v>23</v>
      </c>
    </row>
    <row r="10" spans="1:7" ht="15">
      <c r="A10" s="120" t="s">
        <v>334</v>
      </c>
      <c r="B10" s="378">
        <f t="shared" ref="B10:C10" si="0">SUM(B8:B9)</f>
        <v>5101</v>
      </c>
      <c r="C10" s="359">
        <f t="shared" si="0"/>
        <v>4748</v>
      </c>
      <c r="D10" s="379">
        <f>SUM(D8:D9)</f>
        <v>1152000</v>
      </c>
      <c r="E10" s="4" t="s">
        <v>21</v>
      </c>
      <c r="G10" s="157" t="s">
        <v>24</v>
      </c>
    </row>
    <row r="11" spans="1:7" ht="15">
      <c r="A11" s="120"/>
      <c r="B11" s="378"/>
      <c r="C11" s="359"/>
      <c r="D11" s="379"/>
      <c r="E11" s="4" t="s">
        <v>21</v>
      </c>
      <c r="G11" s="157"/>
    </row>
    <row r="12" spans="1:7" ht="15">
      <c r="A12" s="114" t="s">
        <v>7</v>
      </c>
      <c r="B12" s="380">
        <v>5101</v>
      </c>
      <c r="C12" s="381">
        <v>4748</v>
      </c>
      <c r="D12" s="382">
        <v>1152000</v>
      </c>
      <c r="E12" s="4" t="s">
        <v>21</v>
      </c>
      <c r="G12" s="156" t="s">
        <v>267</v>
      </c>
    </row>
    <row r="13" spans="1:7" ht="15">
      <c r="A13" s="189" t="s">
        <v>320</v>
      </c>
      <c r="B13" s="383"/>
      <c r="C13" s="384"/>
      <c r="D13" s="385">
        <f>ROUND((D10*0.00612),0)</f>
        <v>7050</v>
      </c>
      <c r="E13" s="4" t="s">
        <v>21</v>
      </c>
      <c r="G13" s="156"/>
    </row>
    <row r="14" spans="1:7" ht="15">
      <c r="A14" s="189" t="s">
        <v>251</v>
      </c>
      <c r="B14" s="386"/>
      <c r="C14" s="387"/>
      <c r="D14" s="388">
        <v>230</v>
      </c>
      <c r="E14" s="4" t="s">
        <v>21</v>
      </c>
      <c r="G14" s="156"/>
    </row>
    <row r="15" spans="1:7" ht="15">
      <c r="A15" s="115" t="s">
        <v>228</v>
      </c>
      <c r="B15" s="389">
        <f>SUM(B12:B14)</f>
        <v>5101</v>
      </c>
      <c r="C15" s="381">
        <f>SUM(C12:C14)</f>
        <v>4748</v>
      </c>
      <c r="D15" s="382">
        <f>SUM(D12:D14)</f>
        <v>1159280</v>
      </c>
      <c r="E15" s="4" t="s">
        <v>21</v>
      </c>
      <c r="G15" s="157" t="s">
        <v>25</v>
      </c>
    </row>
    <row r="16" spans="1:7" ht="15">
      <c r="A16" s="115"/>
      <c r="B16" s="390"/>
      <c r="C16" s="347"/>
      <c r="D16" s="287"/>
      <c r="E16" s="4" t="s">
        <v>21</v>
      </c>
      <c r="G16" s="156"/>
    </row>
    <row r="17" spans="1:7" ht="15">
      <c r="A17" s="116" t="s">
        <v>8</v>
      </c>
      <c r="B17" s="390"/>
      <c r="C17" s="347"/>
      <c r="D17" s="287"/>
      <c r="E17" s="4" t="s">
        <v>21</v>
      </c>
      <c r="G17" s="156" t="s">
        <v>214</v>
      </c>
    </row>
    <row r="18" spans="1:7" ht="15">
      <c r="A18" s="190" t="s">
        <v>321</v>
      </c>
      <c r="B18" s="391">
        <v>0</v>
      </c>
      <c r="C18" s="392">
        <v>0</v>
      </c>
      <c r="D18" s="286">
        <v>-7050</v>
      </c>
      <c r="E18" s="4" t="s">
        <v>21</v>
      </c>
      <c r="G18" s="157" t="s">
        <v>326</v>
      </c>
    </row>
    <row r="19" spans="1:7" ht="15">
      <c r="A19" s="190" t="s">
        <v>300</v>
      </c>
      <c r="B19" s="391">
        <v>0</v>
      </c>
      <c r="C19" s="392">
        <v>0</v>
      </c>
      <c r="D19" s="286">
        <v>-230</v>
      </c>
      <c r="E19" s="4" t="s">
        <v>21</v>
      </c>
      <c r="G19" s="157"/>
    </row>
    <row r="20" spans="1:7" ht="15">
      <c r="A20" s="117" t="s">
        <v>305</v>
      </c>
      <c r="B20" s="390">
        <f>SUM(B18:B19)</f>
        <v>0</v>
      </c>
      <c r="C20" s="347">
        <f>SUM(C18:C19)</f>
        <v>0</v>
      </c>
      <c r="D20" s="287">
        <f>SUM(D18:D19)</f>
        <v>-7280</v>
      </c>
      <c r="E20" s="4" t="s">
        <v>21</v>
      </c>
      <c r="G20" s="156"/>
    </row>
    <row r="21" spans="1:7" ht="15">
      <c r="A21" s="116" t="s">
        <v>227</v>
      </c>
      <c r="B21" s="390"/>
      <c r="C21" s="347"/>
      <c r="D21" s="287"/>
      <c r="E21" s="4" t="s">
        <v>21</v>
      </c>
      <c r="G21" s="157"/>
    </row>
    <row r="22" spans="1:7" ht="15">
      <c r="A22" s="191" t="s">
        <v>9</v>
      </c>
      <c r="B22" s="390"/>
      <c r="C22" s="347"/>
      <c r="D22" s="287"/>
      <c r="E22" s="4" t="s">
        <v>21</v>
      </c>
      <c r="G22" s="156"/>
    </row>
    <row r="23" spans="1:7">
      <c r="A23" s="190" t="s">
        <v>358</v>
      </c>
      <c r="B23" s="391">
        <v>0</v>
      </c>
      <c r="C23" s="392">
        <v>0</v>
      </c>
      <c r="D23" s="286">
        <v>1140</v>
      </c>
      <c r="E23" s="4" t="s">
        <v>21</v>
      </c>
      <c r="G23" s="156"/>
    </row>
    <row r="24" spans="1:7">
      <c r="A24" s="190" t="s">
        <v>359</v>
      </c>
      <c r="B24" s="391">
        <v>0</v>
      </c>
      <c r="C24" s="392">
        <v>0</v>
      </c>
      <c r="D24" s="286">
        <v>451</v>
      </c>
      <c r="E24" s="4" t="s">
        <v>21</v>
      </c>
      <c r="G24" s="156"/>
    </row>
    <row r="25" spans="1:7">
      <c r="A25" s="190" t="s">
        <v>360</v>
      </c>
      <c r="B25" s="391">
        <v>0</v>
      </c>
      <c r="C25" s="392">
        <v>0</v>
      </c>
      <c r="D25" s="286">
        <v>2600</v>
      </c>
      <c r="E25" s="4" t="s">
        <v>21</v>
      </c>
      <c r="G25" s="156"/>
    </row>
    <row r="26" spans="1:7">
      <c r="A26" s="190" t="s">
        <v>361</v>
      </c>
      <c r="B26" s="391">
        <v>0</v>
      </c>
      <c r="C26" s="392">
        <v>0</v>
      </c>
      <c r="D26" s="286">
        <v>-332</v>
      </c>
      <c r="E26" s="4" t="s">
        <v>21</v>
      </c>
      <c r="G26" s="156"/>
    </row>
    <row r="27" spans="1:7">
      <c r="A27" s="190" t="s">
        <v>362</v>
      </c>
      <c r="B27" s="391">
        <v>0</v>
      </c>
      <c r="C27" s="392">
        <v>0</v>
      </c>
      <c r="D27" s="286">
        <v>-26</v>
      </c>
      <c r="E27" s="4" t="s">
        <v>21</v>
      </c>
      <c r="G27" s="156"/>
    </row>
    <row r="28" spans="1:7" ht="15">
      <c r="A28" s="191" t="s">
        <v>10</v>
      </c>
      <c r="B28" s="391">
        <v>0</v>
      </c>
      <c r="C28" s="392">
        <v>0</v>
      </c>
      <c r="D28" s="286">
        <v>8427</v>
      </c>
      <c r="E28" s="4" t="s">
        <v>21</v>
      </c>
      <c r="G28" s="157" t="s">
        <v>269</v>
      </c>
    </row>
    <row r="29" spans="1:7" ht="15">
      <c r="A29" s="191" t="s">
        <v>11</v>
      </c>
      <c r="B29" s="391">
        <v>0</v>
      </c>
      <c r="C29" s="392">
        <v>0</v>
      </c>
      <c r="D29" s="286">
        <v>-2797</v>
      </c>
      <c r="E29" s="4" t="s">
        <v>21</v>
      </c>
      <c r="G29" s="157" t="s">
        <v>270</v>
      </c>
    </row>
    <row r="30" spans="1:7" ht="15">
      <c r="A30" s="191" t="s">
        <v>12</v>
      </c>
      <c r="B30" s="391">
        <v>0</v>
      </c>
      <c r="C30" s="392">
        <v>0</v>
      </c>
      <c r="D30" s="286">
        <v>5382</v>
      </c>
      <c r="E30" s="4" t="s">
        <v>21</v>
      </c>
      <c r="G30" s="157" t="s">
        <v>271</v>
      </c>
    </row>
    <row r="31" spans="1:7" ht="15">
      <c r="A31" s="191" t="s">
        <v>13</v>
      </c>
      <c r="B31" s="391">
        <v>0</v>
      </c>
      <c r="C31" s="392">
        <v>0</v>
      </c>
      <c r="D31" s="286">
        <v>-258</v>
      </c>
      <c r="E31" s="4" t="s">
        <v>21</v>
      </c>
      <c r="G31" s="157" t="s">
        <v>272</v>
      </c>
    </row>
    <row r="32" spans="1:7" ht="15">
      <c r="A32" s="117" t="s">
        <v>229</v>
      </c>
      <c r="B32" s="390">
        <f>SUM(B23:B31)</f>
        <v>0</v>
      </c>
      <c r="C32" s="347">
        <f>SUM(C23:C31)</f>
        <v>0</v>
      </c>
      <c r="D32" s="287">
        <f>SUM(D23:D31)</f>
        <v>14587</v>
      </c>
      <c r="E32" s="4" t="s">
        <v>21</v>
      </c>
      <c r="G32" s="157" t="s">
        <v>26</v>
      </c>
    </row>
    <row r="33" spans="1:7" ht="15">
      <c r="A33" s="115" t="s">
        <v>230</v>
      </c>
      <c r="B33" s="393">
        <f>B32+B20</f>
        <v>0</v>
      </c>
      <c r="C33" s="300">
        <f>C32+C20</f>
        <v>0</v>
      </c>
      <c r="D33" s="394">
        <f>D32+D20</f>
        <v>7307</v>
      </c>
      <c r="E33" s="4" t="s">
        <v>21</v>
      </c>
      <c r="G33" s="157" t="s">
        <v>309</v>
      </c>
    </row>
    <row r="34" spans="1:7" ht="15">
      <c r="A34" s="118" t="s">
        <v>15</v>
      </c>
      <c r="B34" s="395">
        <f>B15+B33</f>
        <v>5101</v>
      </c>
      <c r="C34" s="359">
        <f>C15+C33</f>
        <v>4748</v>
      </c>
      <c r="D34" s="360">
        <f>D15+D33</f>
        <v>1166587</v>
      </c>
      <c r="E34" s="4" t="s">
        <v>21</v>
      </c>
      <c r="G34" s="157" t="s">
        <v>310</v>
      </c>
    </row>
    <row r="35" spans="1:7" ht="15">
      <c r="A35" s="118" t="s">
        <v>16</v>
      </c>
      <c r="B35" s="395"/>
      <c r="C35" s="359"/>
      <c r="D35" s="360"/>
      <c r="E35" s="4" t="s">
        <v>21</v>
      </c>
      <c r="G35" s="156"/>
    </row>
    <row r="36" spans="1:7" ht="15">
      <c r="A36" s="191" t="s">
        <v>381</v>
      </c>
      <c r="B36" s="396"/>
      <c r="C36" s="347"/>
      <c r="D36" s="397"/>
      <c r="E36" s="4" t="s">
        <v>21</v>
      </c>
      <c r="G36" s="156"/>
    </row>
    <row r="37" spans="1:7" ht="15">
      <c r="A37" s="253" t="s">
        <v>399</v>
      </c>
      <c r="B37" s="398">
        <v>255</v>
      </c>
      <c r="C37" s="392">
        <v>128</v>
      </c>
      <c r="D37" s="399">
        <v>51078</v>
      </c>
      <c r="E37" s="4" t="s">
        <v>21</v>
      </c>
      <c r="G37" s="156" t="s">
        <v>268</v>
      </c>
    </row>
    <row r="38" spans="1:7">
      <c r="A38" s="253" t="s">
        <v>392</v>
      </c>
      <c r="B38" s="400">
        <v>0</v>
      </c>
      <c r="C38" s="401">
        <v>0</v>
      </c>
      <c r="D38" s="399">
        <v>22000</v>
      </c>
      <c r="E38" s="4" t="s">
        <v>21</v>
      </c>
      <c r="G38" s="156"/>
    </row>
    <row r="39" spans="1:7">
      <c r="A39" s="192" t="s">
        <v>17</v>
      </c>
      <c r="B39" s="398">
        <f>SUM(B37:B38)</f>
        <v>255</v>
      </c>
      <c r="C39" s="392">
        <f t="shared" ref="C39:D39" si="1">SUM(C37:C38)</f>
        <v>128</v>
      </c>
      <c r="D39" s="288">
        <f t="shared" si="1"/>
        <v>73078</v>
      </c>
      <c r="E39" s="4" t="s">
        <v>21</v>
      </c>
      <c r="G39" s="156"/>
    </row>
    <row r="40" spans="1:7" ht="15">
      <c r="A40" s="191" t="s">
        <v>382</v>
      </c>
      <c r="B40" s="396"/>
      <c r="C40" s="347"/>
      <c r="D40" s="397"/>
      <c r="E40" s="4" t="s">
        <v>21</v>
      </c>
      <c r="G40" s="156"/>
    </row>
    <row r="41" spans="1:7">
      <c r="A41" s="190" t="s">
        <v>363</v>
      </c>
      <c r="B41" s="398">
        <v>-164</v>
      </c>
      <c r="C41" s="392">
        <v>0</v>
      </c>
      <c r="D41" s="288">
        <v>-7399</v>
      </c>
      <c r="E41" s="4" t="s">
        <v>21</v>
      </c>
      <c r="G41" s="156"/>
    </row>
    <row r="42" spans="1:7">
      <c r="A42" s="190" t="s">
        <v>364</v>
      </c>
      <c r="B42" s="398">
        <v>0</v>
      </c>
      <c r="C42" s="392">
        <v>0</v>
      </c>
      <c r="D42" s="288">
        <v>-2748</v>
      </c>
      <c r="E42" s="4" t="s">
        <v>21</v>
      </c>
      <c r="G42" s="156"/>
    </row>
    <row r="43" spans="1:7">
      <c r="A43" s="192" t="s">
        <v>18</v>
      </c>
      <c r="B43" s="398">
        <f>SUM(B41:B42)</f>
        <v>-164</v>
      </c>
      <c r="C43" s="392">
        <f>SUM(C41:C42)</f>
        <v>0</v>
      </c>
      <c r="D43" s="288">
        <f>SUM(D41:D42)</f>
        <v>-10147</v>
      </c>
      <c r="E43" s="4" t="s">
        <v>21</v>
      </c>
      <c r="G43" s="156"/>
    </row>
    <row r="44" spans="1:7" ht="15">
      <c r="A44" s="115" t="s">
        <v>19</v>
      </c>
      <c r="B44" s="376">
        <f>B39+B43</f>
        <v>91</v>
      </c>
      <c r="C44" s="300">
        <f>C39+C43</f>
        <v>128</v>
      </c>
      <c r="D44" s="402">
        <f>D39+D43</f>
        <v>62931</v>
      </c>
      <c r="E44" s="4" t="s">
        <v>21</v>
      </c>
      <c r="G44" s="157" t="s">
        <v>27</v>
      </c>
    </row>
    <row r="45" spans="1:7" ht="15">
      <c r="A45" s="119" t="s">
        <v>20</v>
      </c>
      <c r="B45" s="378">
        <f>B34+B44</f>
        <v>5192</v>
      </c>
      <c r="C45" s="359">
        <f>C34+C44</f>
        <v>4876</v>
      </c>
      <c r="D45" s="379">
        <f>D34+D44</f>
        <v>1229518</v>
      </c>
      <c r="E45" s="4" t="s">
        <v>21</v>
      </c>
      <c r="G45" s="157" t="s">
        <v>28</v>
      </c>
    </row>
    <row r="46" spans="1:7" ht="15">
      <c r="A46" s="189" t="s">
        <v>383</v>
      </c>
      <c r="B46" s="376"/>
      <c r="C46" s="300"/>
      <c r="D46" s="289">
        <v>-12400</v>
      </c>
      <c r="E46" s="4" t="s">
        <v>21</v>
      </c>
      <c r="G46" s="156"/>
    </row>
    <row r="47" spans="1:7" s="5" customFormat="1" ht="15">
      <c r="A47" s="139" t="s">
        <v>231</v>
      </c>
      <c r="B47" s="403">
        <f t="shared" ref="B47:C47" si="2">SUM(B45:B46)</f>
        <v>5192</v>
      </c>
      <c r="C47" s="404">
        <f t="shared" si="2"/>
        <v>4876</v>
      </c>
      <c r="D47" s="405">
        <f>SUM(D45:D46)</f>
        <v>1217118</v>
      </c>
      <c r="E47" s="4" t="s">
        <v>21</v>
      </c>
      <c r="G47" s="157" t="s">
        <v>273</v>
      </c>
    </row>
    <row r="48" spans="1:7" ht="15.75" thickBot="1">
      <c r="A48" s="193" t="s">
        <v>335</v>
      </c>
      <c r="B48" s="406">
        <f>B45-B10</f>
        <v>91</v>
      </c>
      <c r="C48" s="407">
        <f>C45-C10</f>
        <v>128</v>
      </c>
      <c r="D48" s="408">
        <f>D45-D10</f>
        <v>77518</v>
      </c>
      <c r="E48" s="4" t="s">
        <v>21</v>
      </c>
      <c r="G48" s="157" t="s">
        <v>29</v>
      </c>
    </row>
    <row r="49" spans="1:5">
      <c r="A49" s="4"/>
      <c r="E49" s="4" t="s">
        <v>21</v>
      </c>
    </row>
    <row r="50" spans="1:5" ht="17.25">
      <c r="A50" s="418" t="s">
        <v>400</v>
      </c>
      <c r="B50" s="419"/>
      <c r="C50" s="419"/>
      <c r="D50" s="419"/>
      <c r="E50" s="4" t="s">
        <v>21</v>
      </c>
    </row>
    <row r="51" spans="1:5">
      <c r="A51" s="183" t="s">
        <v>401</v>
      </c>
      <c r="E51" s="4" t="s">
        <v>22</v>
      </c>
    </row>
  </sheetData>
  <mergeCells count="6">
    <mergeCell ref="A50:D50"/>
    <mergeCell ref="A1:D1"/>
    <mergeCell ref="A2:D2"/>
    <mergeCell ref="A3:D3"/>
    <mergeCell ref="A4:D4"/>
    <mergeCell ref="B6:D6"/>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sheetPr>
    <tabColor theme="4" tint="0.59999389629810485"/>
  </sheetPr>
  <dimension ref="A1:V46"/>
  <sheetViews>
    <sheetView view="pageBreakPreview" zoomScale="80" zoomScaleNormal="100" zoomScaleSheetLayoutView="80" workbookViewId="0">
      <selection activeCell="L13" sqref="L13"/>
    </sheetView>
  </sheetViews>
  <sheetFormatPr defaultColWidth="9.140625" defaultRowHeight="14.25"/>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1" width="8.28515625" style="9" customWidth="1"/>
    <col min="12" max="12" width="9.42578125" style="9" bestFit="1"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c r="A1" s="420" t="s">
        <v>0</v>
      </c>
      <c r="B1" s="420"/>
      <c r="C1" s="420"/>
      <c r="D1" s="420"/>
      <c r="E1" s="420"/>
      <c r="F1" s="420"/>
      <c r="G1" s="420"/>
      <c r="H1" s="420"/>
      <c r="I1" s="420"/>
      <c r="J1" s="420"/>
      <c r="K1" s="420"/>
      <c r="L1" s="420"/>
      <c r="M1" s="420"/>
      <c r="N1" s="81" t="s">
        <v>21</v>
      </c>
      <c r="O1" s="6"/>
      <c r="P1" s="152" t="s">
        <v>30</v>
      </c>
      <c r="Q1" s="6"/>
      <c r="R1" s="6"/>
      <c r="S1" s="6"/>
      <c r="T1" s="6"/>
      <c r="U1" s="6"/>
      <c r="V1" s="6"/>
    </row>
    <row r="2" spans="1:22" ht="15">
      <c r="A2" s="421" t="s">
        <v>357</v>
      </c>
      <c r="B2" s="421"/>
      <c r="C2" s="421"/>
      <c r="D2" s="421"/>
      <c r="E2" s="421"/>
      <c r="F2" s="421"/>
      <c r="G2" s="421"/>
      <c r="H2" s="421"/>
      <c r="I2" s="421"/>
      <c r="J2" s="421"/>
      <c r="K2" s="421"/>
      <c r="L2" s="421"/>
      <c r="M2" s="421"/>
      <c r="N2" s="81" t="s">
        <v>21</v>
      </c>
      <c r="O2" s="7"/>
      <c r="P2" s="153"/>
      <c r="Q2" s="7"/>
      <c r="R2" s="7"/>
      <c r="S2" s="7"/>
      <c r="T2" s="7"/>
      <c r="U2" s="7"/>
      <c r="V2" s="7"/>
    </row>
    <row r="3" spans="1:22" ht="15">
      <c r="A3" s="430" t="s">
        <v>1</v>
      </c>
      <c r="B3" s="430"/>
      <c r="C3" s="430"/>
      <c r="D3" s="430"/>
      <c r="E3" s="430"/>
      <c r="F3" s="430"/>
      <c r="G3" s="430"/>
      <c r="H3" s="430"/>
      <c r="I3" s="430"/>
      <c r="J3" s="430"/>
      <c r="K3" s="430"/>
      <c r="L3" s="430"/>
      <c r="M3" s="430"/>
      <c r="N3" s="81" t="s">
        <v>21</v>
      </c>
      <c r="O3" s="10"/>
      <c r="P3" s="153" t="s">
        <v>265</v>
      </c>
      <c r="Q3" s="10"/>
      <c r="R3" s="10"/>
      <c r="S3" s="10"/>
      <c r="T3" s="10"/>
      <c r="U3" s="10"/>
      <c r="V3" s="10"/>
    </row>
    <row r="4" spans="1:22">
      <c r="A4" s="427" t="s">
        <v>2</v>
      </c>
      <c r="B4" s="427"/>
      <c r="C4" s="427"/>
      <c r="D4" s="427"/>
      <c r="E4" s="427"/>
      <c r="F4" s="427"/>
      <c r="G4" s="427"/>
      <c r="H4" s="427"/>
      <c r="I4" s="427"/>
      <c r="J4" s="427"/>
      <c r="K4" s="427"/>
      <c r="L4" s="427"/>
      <c r="M4" s="427"/>
      <c r="N4" s="81" t="s">
        <v>21</v>
      </c>
      <c r="O4" s="8"/>
      <c r="P4" s="153" t="s">
        <v>264</v>
      </c>
      <c r="Q4" s="8"/>
      <c r="R4" s="8"/>
      <c r="S4" s="8"/>
      <c r="T4" s="8"/>
      <c r="U4" s="8"/>
      <c r="V4" s="8"/>
    </row>
    <row r="5" spans="1:22" ht="15.75" thickBot="1">
      <c r="A5" s="427"/>
      <c r="B5" s="427"/>
      <c r="C5" s="427"/>
      <c r="D5" s="427"/>
      <c r="E5" s="427"/>
      <c r="F5" s="427"/>
      <c r="G5" s="427"/>
      <c r="H5" s="427"/>
      <c r="I5" s="427"/>
      <c r="J5" s="427"/>
      <c r="K5" s="427"/>
      <c r="L5" s="427"/>
      <c r="M5" s="427"/>
      <c r="N5" s="81" t="s">
        <v>21</v>
      </c>
      <c r="O5" s="8"/>
      <c r="P5" s="154"/>
      <c r="Q5" s="8"/>
      <c r="R5" s="8"/>
      <c r="S5" s="8"/>
      <c r="T5" s="8"/>
      <c r="U5" s="8"/>
      <c r="V5" s="8"/>
    </row>
    <row r="6" spans="1:22" ht="15" thickBot="1">
      <c r="A6" s="427"/>
      <c r="B6" s="427"/>
      <c r="C6" s="427"/>
      <c r="D6" s="427"/>
      <c r="E6" s="427"/>
      <c r="F6" s="427"/>
      <c r="G6" s="427"/>
      <c r="H6" s="427"/>
      <c r="I6" s="427"/>
      <c r="J6" s="427"/>
      <c r="K6" s="427"/>
      <c r="L6" s="427"/>
      <c r="M6" s="427"/>
      <c r="N6" s="81" t="s">
        <v>21</v>
      </c>
      <c r="O6" s="8"/>
      <c r="P6" s="8"/>
      <c r="Q6" s="8"/>
      <c r="R6" s="8"/>
      <c r="S6" s="8"/>
      <c r="T6" s="8"/>
      <c r="U6" s="8"/>
      <c r="V6" s="8"/>
    </row>
    <row r="7" spans="1:22" ht="45.75" customHeight="1">
      <c r="A7" s="431" t="s">
        <v>240</v>
      </c>
      <c r="B7" s="433" t="s">
        <v>232</v>
      </c>
      <c r="C7" s="433"/>
      <c r="D7" s="433"/>
      <c r="E7" s="433" t="s">
        <v>337</v>
      </c>
      <c r="F7" s="433"/>
      <c r="G7" s="433"/>
      <c r="H7" s="433" t="s">
        <v>311</v>
      </c>
      <c r="I7" s="433"/>
      <c r="J7" s="433"/>
      <c r="K7" s="433" t="s">
        <v>15</v>
      </c>
      <c r="L7" s="433"/>
      <c r="M7" s="434"/>
      <c r="N7" s="81" t="s">
        <v>21</v>
      </c>
      <c r="P7" s="151" t="s">
        <v>275</v>
      </c>
    </row>
    <row r="8" spans="1:22" ht="28.5">
      <c r="A8" s="432"/>
      <c r="B8" s="11" t="s">
        <v>4</v>
      </c>
      <c r="C8" s="140" t="s">
        <v>234</v>
      </c>
      <c r="D8" s="11" t="s">
        <v>5</v>
      </c>
      <c r="E8" s="11" t="s">
        <v>4</v>
      </c>
      <c r="F8" s="140" t="s">
        <v>301</v>
      </c>
      <c r="G8" s="11" t="s">
        <v>5</v>
      </c>
      <c r="H8" s="11" t="s">
        <v>4</v>
      </c>
      <c r="I8" s="11" t="s">
        <v>301</v>
      </c>
      <c r="J8" s="11" t="s">
        <v>5</v>
      </c>
      <c r="K8" s="11" t="s">
        <v>4</v>
      </c>
      <c r="L8" s="11" t="s">
        <v>301</v>
      </c>
      <c r="M8" s="12" t="s">
        <v>5</v>
      </c>
      <c r="N8" s="81" t="s">
        <v>21</v>
      </c>
      <c r="P8" s="21" t="s">
        <v>241</v>
      </c>
    </row>
    <row r="9" spans="1:22" ht="15">
      <c r="A9" s="206" t="s">
        <v>347</v>
      </c>
      <c r="B9" s="305">
        <f>'F. 2012 Crosswalk'!B9</f>
        <v>3825.75</v>
      </c>
      <c r="C9" s="312">
        <f>'F. 2012 Crosswalk'!C9</f>
        <v>3561</v>
      </c>
      <c r="D9" s="305">
        <f>'F. 2012 Crosswalk'!D9</f>
        <v>875520</v>
      </c>
      <c r="E9" s="305">
        <f>'G. 2013 Crosswalk'!K9</f>
        <v>3876.76</v>
      </c>
      <c r="F9" s="305">
        <f>'G. 2013 Crosswalk'!L9</f>
        <v>3608.48</v>
      </c>
      <c r="G9" s="305">
        <f>D9+(7050+230)*0.76</f>
        <v>881052.8</v>
      </c>
      <c r="H9" s="305"/>
      <c r="I9" s="305"/>
      <c r="J9" s="305"/>
      <c r="K9" s="305"/>
      <c r="L9" s="305"/>
      <c r="M9" s="313"/>
      <c r="N9" s="81" t="s">
        <v>21</v>
      </c>
      <c r="P9" s="22" t="s">
        <v>42</v>
      </c>
    </row>
    <row r="10" spans="1:22">
      <c r="A10" s="207" t="s">
        <v>348</v>
      </c>
      <c r="B10" s="292">
        <f>'F. 2012 Crosswalk'!B10</f>
        <v>1173.23</v>
      </c>
      <c r="C10" s="314">
        <f>'F. 2012 Crosswalk'!C10</f>
        <v>1092.04</v>
      </c>
      <c r="D10" s="292">
        <f>'F. 2012 Crosswalk'!D10</f>
        <v>253440</v>
      </c>
      <c r="E10" s="292">
        <f>'G. 2013 Crosswalk'!K10</f>
        <v>1122.22</v>
      </c>
      <c r="F10" s="292">
        <f>'G. 2013 Crosswalk'!L10</f>
        <v>1044.56</v>
      </c>
      <c r="G10" s="292">
        <f>D10+(7050+230)*0.22</f>
        <v>255041.6</v>
      </c>
      <c r="H10" s="292"/>
      <c r="I10" s="292"/>
      <c r="J10" s="292"/>
      <c r="K10" s="292"/>
      <c r="L10" s="292"/>
      <c r="M10" s="301"/>
      <c r="N10" s="81" t="s">
        <v>21</v>
      </c>
      <c r="P10" s="22"/>
    </row>
    <row r="11" spans="1:22">
      <c r="A11" s="207" t="s">
        <v>349</v>
      </c>
      <c r="B11" s="292">
        <f>'F. 2012 Crosswalk'!B11</f>
        <v>102.02</v>
      </c>
      <c r="C11" s="314">
        <f>'F. 2012 Crosswalk'!C11</f>
        <v>94.960000000000008</v>
      </c>
      <c r="D11" s="292">
        <f>'F. 2012 Crosswalk'!D11</f>
        <v>23040</v>
      </c>
      <c r="E11" s="292">
        <f>'G. 2013 Crosswalk'!K11</f>
        <v>102.02</v>
      </c>
      <c r="F11" s="292">
        <f>'G. 2013 Crosswalk'!L11</f>
        <v>94.960000000000008</v>
      </c>
      <c r="G11" s="292">
        <f>D11+(7050+230)*0.02</f>
        <v>23185.599999999999</v>
      </c>
      <c r="H11" s="292"/>
      <c r="I11" s="292"/>
      <c r="J11" s="292"/>
      <c r="K11" s="292"/>
      <c r="L11" s="292"/>
      <c r="M11" s="301"/>
      <c r="N11" s="81" t="s">
        <v>21</v>
      </c>
      <c r="P11" s="22"/>
    </row>
    <row r="12" spans="1:22">
      <c r="A12" s="207"/>
      <c r="B12" s="292"/>
      <c r="C12" s="292"/>
      <c r="D12" s="292"/>
      <c r="E12" s="292"/>
      <c r="F12" s="292"/>
      <c r="G12" s="292"/>
      <c r="H12" s="292"/>
      <c r="I12" s="292"/>
      <c r="J12" s="292"/>
      <c r="K12" s="292"/>
      <c r="L12" s="292"/>
      <c r="M12" s="301"/>
      <c r="N12" s="81" t="s">
        <v>21</v>
      </c>
      <c r="P12" s="22"/>
    </row>
    <row r="13" spans="1:22">
      <c r="A13" s="207" t="s">
        <v>365</v>
      </c>
      <c r="B13" s="292"/>
      <c r="C13" s="292"/>
      <c r="D13" s="292"/>
      <c r="E13" s="292">
        <v>4411</v>
      </c>
      <c r="F13" s="292">
        <v>4106</v>
      </c>
      <c r="G13" s="292">
        <f>ROUND(((996134*1.00612)+(230*0.8647)),0)</f>
        <v>1002429</v>
      </c>
      <c r="H13" s="292">
        <v>0</v>
      </c>
      <c r="I13" s="292">
        <v>0</v>
      </c>
      <c r="J13" s="292">
        <v>25342</v>
      </c>
      <c r="K13" s="292">
        <f>E13+H13</f>
        <v>4411</v>
      </c>
      <c r="L13" s="292">
        <f t="shared" ref="L13:M17" si="0">F13+I13</f>
        <v>4106</v>
      </c>
      <c r="M13" s="301">
        <f t="shared" si="0"/>
        <v>1027771</v>
      </c>
      <c r="N13" s="81" t="s">
        <v>21</v>
      </c>
      <c r="P13" s="22"/>
    </row>
    <row r="14" spans="1:22">
      <c r="A14" s="210" t="s">
        <v>366</v>
      </c>
      <c r="B14" s="290"/>
      <c r="C14" s="290"/>
      <c r="D14" s="290"/>
      <c r="E14" s="290">
        <v>690</v>
      </c>
      <c r="F14" s="290">
        <v>642</v>
      </c>
      <c r="G14" s="290">
        <f>ROUND(((155866*1.00612)+(230*0.1353)),0)</f>
        <v>156851</v>
      </c>
      <c r="H14" s="290">
        <v>0</v>
      </c>
      <c r="I14" s="290">
        <v>0</v>
      </c>
      <c r="J14" s="290">
        <v>-18035</v>
      </c>
      <c r="K14" s="290">
        <f t="shared" ref="K14" si="1">E14+H14</f>
        <v>690</v>
      </c>
      <c r="L14" s="290">
        <f t="shared" si="0"/>
        <v>642</v>
      </c>
      <c r="M14" s="315">
        <f t="shared" si="0"/>
        <v>138816</v>
      </c>
      <c r="N14" s="81" t="s">
        <v>21</v>
      </c>
    </row>
    <row r="15" spans="1:22" ht="15">
      <c r="A15" s="14" t="s">
        <v>237</v>
      </c>
      <c r="B15" s="294">
        <f>SUM(B9:B14)</f>
        <v>5101</v>
      </c>
      <c r="C15" s="361">
        <f>SUM(C9:C14)</f>
        <v>4748</v>
      </c>
      <c r="D15" s="294">
        <f t="shared" ref="D15" si="2">SUM(D9:D14)</f>
        <v>1152000</v>
      </c>
      <c r="E15" s="294">
        <f>SUM(E13:E14)</f>
        <v>5101</v>
      </c>
      <c r="F15" s="294">
        <f t="shared" ref="F15:G15" si="3">SUM(F13:F14)</f>
        <v>4748</v>
      </c>
      <c r="G15" s="294">
        <f t="shared" si="3"/>
        <v>1159280</v>
      </c>
      <c r="H15" s="294">
        <f t="shared" ref="H15" si="4">SUM(H13:H14)</f>
        <v>0</v>
      </c>
      <c r="I15" s="294">
        <f t="shared" ref="I15" si="5">SUM(I13:I14)</f>
        <v>0</v>
      </c>
      <c r="J15" s="294">
        <f t="shared" ref="J15" si="6">SUM(J13:J14)</f>
        <v>7307</v>
      </c>
      <c r="K15" s="294">
        <f t="shared" ref="K15" si="7">SUM(K13:K14)</f>
        <v>5101</v>
      </c>
      <c r="L15" s="294">
        <f t="shared" ref="L15" si="8">SUM(L13:L14)</f>
        <v>4748</v>
      </c>
      <c r="M15" s="294">
        <f t="shared" ref="M15" si="9">SUM(M13:M14)</f>
        <v>1166587</v>
      </c>
      <c r="N15" s="81" t="s">
        <v>21</v>
      </c>
      <c r="P15" s="5" t="s">
        <v>43</v>
      </c>
    </row>
    <row r="16" spans="1:22" ht="15">
      <c r="A16" s="127" t="s">
        <v>236</v>
      </c>
      <c r="B16" s="362"/>
      <c r="C16" s="362"/>
      <c r="D16" s="363">
        <v>0</v>
      </c>
      <c r="E16" s="362"/>
      <c r="F16" s="362"/>
      <c r="G16" s="363">
        <v>0</v>
      </c>
      <c r="H16" s="362"/>
      <c r="I16" s="362"/>
      <c r="J16" s="363">
        <v>0</v>
      </c>
      <c r="K16" s="362"/>
      <c r="L16" s="362"/>
      <c r="M16" s="364">
        <f t="shared" si="0"/>
        <v>0</v>
      </c>
      <c r="N16" s="81" t="s">
        <v>21</v>
      </c>
      <c r="P16" s="5"/>
    </row>
    <row r="17" spans="1:16" ht="15">
      <c r="A17" s="169" t="s">
        <v>302</v>
      </c>
      <c r="B17" s="300"/>
      <c r="C17" s="300"/>
      <c r="D17" s="295">
        <f>SUM(D15:D16)</f>
        <v>1152000</v>
      </c>
      <c r="E17" s="300"/>
      <c r="F17" s="300"/>
      <c r="G17" s="295">
        <f>SUM(G15:G16)</f>
        <v>1159280</v>
      </c>
      <c r="H17" s="300"/>
      <c r="I17" s="300"/>
      <c r="J17" s="295">
        <f>SUM(J15:J16)</f>
        <v>7307</v>
      </c>
      <c r="K17" s="300"/>
      <c r="L17" s="300"/>
      <c r="M17" s="365">
        <f t="shared" si="0"/>
        <v>1166587</v>
      </c>
      <c r="N17" s="81" t="s">
        <v>21</v>
      </c>
      <c r="P17" s="5"/>
    </row>
    <row r="18" spans="1:16">
      <c r="A18" s="141" t="s">
        <v>37</v>
      </c>
      <c r="B18" s="307"/>
      <c r="C18" s="307">
        <v>55</v>
      </c>
      <c r="D18" s="307"/>
      <c r="E18" s="307"/>
      <c r="F18" s="307">
        <v>55</v>
      </c>
      <c r="G18" s="307"/>
      <c r="H18" s="307"/>
      <c r="I18" s="307">
        <v>0</v>
      </c>
      <c r="J18" s="307"/>
      <c r="K18" s="307"/>
      <c r="L18" s="307">
        <f t="shared" ref="L18:L19" si="10">F18+I18</f>
        <v>55</v>
      </c>
      <c r="M18" s="317"/>
      <c r="N18" s="81" t="s">
        <v>21</v>
      </c>
      <c r="P18" s="151" t="s">
        <v>312</v>
      </c>
    </row>
    <row r="19" spans="1:16">
      <c r="A19" s="142" t="s">
        <v>238</v>
      </c>
      <c r="B19" s="292"/>
      <c r="C19" s="292">
        <f>C15+C18</f>
        <v>4803</v>
      </c>
      <c r="D19" s="292"/>
      <c r="E19" s="292"/>
      <c r="F19" s="292">
        <f>F15+F18</f>
        <v>4803</v>
      </c>
      <c r="G19" s="292"/>
      <c r="H19" s="292"/>
      <c r="I19" s="292">
        <f>I15+I18</f>
        <v>0</v>
      </c>
      <c r="J19" s="292"/>
      <c r="K19" s="292"/>
      <c r="L19" s="292">
        <f t="shared" si="10"/>
        <v>4803</v>
      </c>
      <c r="M19" s="301"/>
      <c r="N19" s="81" t="s">
        <v>21</v>
      </c>
      <c r="P19" s="151" t="s">
        <v>313</v>
      </c>
    </row>
    <row r="20" spans="1:16">
      <c r="A20" s="18"/>
      <c r="B20" s="292"/>
      <c r="C20" s="292"/>
      <c r="D20" s="292"/>
      <c r="E20" s="292"/>
      <c r="F20" s="292"/>
      <c r="G20" s="292"/>
      <c r="H20" s="292"/>
      <c r="I20" s="292"/>
      <c r="J20" s="292"/>
      <c r="K20" s="292"/>
      <c r="L20" s="292"/>
      <c r="M20" s="301"/>
      <c r="N20" s="81" t="s">
        <v>21</v>
      </c>
      <c r="P20" s="22" t="s">
        <v>314</v>
      </c>
    </row>
    <row r="21" spans="1:16">
      <c r="A21" s="222" t="s">
        <v>38</v>
      </c>
      <c r="B21" s="314"/>
      <c r="C21" s="314"/>
      <c r="D21" s="314"/>
      <c r="E21" s="292"/>
      <c r="F21" s="292"/>
      <c r="G21" s="292"/>
      <c r="H21" s="292"/>
      <c r="I21" s="292"/>
      <c r="J21" s="292"/>
      <c r="K21" s="292"/>
      <c r="L21" s="292"/>
      <c r="M21" s="301"/>
      <c r="N21" s="81" t="s">
        <v>21</v>
      </c>
      <c r="P21" s="22" t="s">
        <v>315</v>
      </c>
    </row>
    <row r="22" spans="1:16">
      <c r="A22" s="223" t="s">
        <v>39</v>
      </c>
      <c r="B22" s="314"/>
      <c r="C22" s="314">
        <v>640.5</v>
      </c>
      <c r="D22" s="314"/>
      <c r="E22" s="292"/>
      <c r="F22" s="292">
        <v>640.5</v>
      </c>
      <c r="G22" s="292"/>
      <c r="H22" s="292"/>
      <c r="I22" s="292">
        <v>0</v>
      </c>
      <c r="J22" s="292"/>
      <c r="K22" s="292"/>
      <c r="L22" s="292">
        <f t="shared" ref="L22:L24" si="11">F22+I22</f>
        <v>640.5</v>
      </c>
      <c r="M22" s="301"/>
      <c r="N22" s="81" t="s">
        <v>21</v>
      </c>
      <c r="P22" s="22" t="s">
        <v>316</v>
      </c>
    </row>
    <row r="23" spans="1:16">
      <c r="A23" s="224" t="s">
        <v>40</v>
      </c>
      <c r="B23" s="366"/>
      <c r="C23" s="366">
        <v>39</v>
      </c>
      <c r="D23" s="366"/>
      <c r="E23" s="318"/>
      <c r="F23" s="318">
        <v>39</v>
      </c>
      <c r="G23" s="318"/>
      <c r="H23" s="318"/>
      <c r="I23" s="318">
        <v>0</v>
      </c>
      <c r="J23" s="318"/>
      <c r="K23" s="318"/>
      <c r="L23" s="318">
        <f t="shared" si="11"/>
        <v>39</v>
      </c>
      <c r="M23" s="319"/>
      <c r="N23" s="81" t="s">
        <v>21</v>
      </c>
      <c r="P23" s="22" t="s">
        <v>317</v>
      </c>
    </row>
    <row r="24" spans="1:16" ht="15" thickBot="1">
      <c r="A24" s="225" t="s">
        <v>239</v>
      </c>
      <c r="B24" s="367"/>
      <c r="C24" s="367">
        <f>C19+C22+C23</f>
        <v>5482.5</v>
      </c>
      <c r="D24" s="367"/>
      <c r="E24" s="320"/>
      <c r="F24" s="320">
        <f>F19+F22+F23</f>
        <v>5482.5</v>
      </c>
      <c r="G24" s="320"/>
      <c r="H24" s="320"/>
      <c r="I24" s="320">
        <f>I19+I22+I23</f>
        <v>0</v>
      </c>
      <c r="J24" s="320"/>
      <c r="K24" s="320"/>
      <c r="L24" s="320">
        <f t="shared" si="11"/>
        <v>5482.5</v>
      </c>
      <c r="M24" s="321"/>
      <c r="N24" s="81" t="s">
        <v>21</v>
      </c>
      <c r="P24" s="22" t="s">
        <v>318</v>
      </c>
    </row>
    <row r="25" spans="1:16" ht="15" thickBot="1">
      <c r="A25" s="226"/>
      <c r="B25" s="226"/>
      <c r="C25" s="226"/>
      <c r="D25" s="226"/>
      <c r="N25" s="81" t="s">
        <v>21</v>
      </c>
      <c r="P25" s="22" t="s">
        <v>44</v>
      </c>
    </row>
    <row r="26" spans="1:16" ht="15">
      <c r="A26" s="428" t="s">
        <v>240</v>
      </c>
      <c r="B26" s="435" t="s">
        <v>31</v>
      </c>
      <c r="C26" s="435"/>
      <c r="D26" s="435"/>
      <c r="E26" s="433" t="s">
        <v>32</v>
      </c>
      <c r="F26" s="433"/>
      <c r="G26" s="433"/>
      <c r="H26" s="433" t="s">
        <v>33</v>
      </c>
      <c r="I26" s="433"/>
      <c r="J26" s="434"/>
      <c r="N26" s="81" t="s">
        <v>21</v>
      </c>
    </row>
    <row r="27" spans="1:16" ht="28.5">
      <c r="A27" s="429"/>
      <c r="B27" s="227" t="s">
        <v>4</v>
      </c>
      <c r="C27" s="227" t="s">
        <v>301</v>
      </c>
      <c r="D27" s="227" t="s">
        <v>5</v>
      </c>
      <c r="E27" s="11" t="s">
        <v>4</v>
      </c>
      <c r="F27" s="11" t="s">
        <v>301</v>
      </c>
      <c r="G27" s="11" t="s">
        <v>5</v>
      </c>
      <c r="H27" s="11" t="s">
        <v>4</v>
      </c>
      <c r="I27" s="11" t="s">
        <v>301</v>
      </c>
      <c r="J27" s="12" t="s">
        <v>5</v>
      </c>
      <c r="L27" s="208"/>
      <c r="N27" s="81" t="s">
        <v>21</v>
      </c>
    </row>
    <row r="28" spans="1:16">
      <c r="A28" s="228" t="str">
        <f>A9</f>
        <v>Firearms</v>
      </c>
      <c r="B28" s="312"/>
      <c r="C28" s="312"/>
      <c r="D28" s="312"/>
      <c r="E28" s="305"/>
      <c r="F28" s="305"/>
      <c r="G28" s="305"/>
      <c r="H28" s="305"/>
      <c r="I28" s="305"/>
      <c r="J28" s="313"/>
      <c r="N28" s="81" t="s">
        <v>21</v>
      </c>
    </row>
    <row r="29" spans="1:16">
      <c r="A29" s="222" t="str">
        <f>A10</f>
        <v>Arson &amp; Explosives</v>
      </c>
      <c r="B29" s="314"/>
      <c r="C29" s="314"/>
      <c r="D29" s="314"/>
      <c r="E29" s="292"/>
      <c r="F29" s="292"/>
      <c r="G29" s="292"/>
      <c r="H29" s="292"/>
      <c r="I29" s="292"/>
      <c r="J29" s="301"/>
      <c r="N29" s="81" t="s">
        <v>21</v>
      </c>
    </row>
    <row r="30" spans="1:16">
      <c r="A30" s="222" t="str">
        <f>A11</f>
        <v>Alcohol &amp; Tobacco</v>
      </c>
      <c r="B30" s="314"/>
      <c r="C30" s="314"/>
      <c r="D30" s="314"/>
      <c r="E30" s="292"/>
      <c r="F30" s="292"/>
      <c r="G30" s="292"/>
      <c r="H30" s="292"/>
      <c r="I30" s="292"/>
      <c r="J30" s="301"/>
      <c r="N30" s="81" t="s">
        <v>21</v>
      </c>
    </row>
    <row r="31" spans="1:16">
      <c r="A31" s="222"/>
      <c r="B31" s="314"/>
      <c r="C31" s="314"/>
      <c r="D31" s="314"/>
      <c r="E31" s="292"/>
      <c r="F31" s="292"/>
      <c r="G31" s="292"/>
      <c r="H31" s="292"/>
      <c r="I31" s="292"/>
      <c r="J31" s="301"/>
      <c r="N31" s="81" t="s">
        <v>21</v>
      </c>
    </row>
    <row r="32" spans="1:16">
      <c r="A32" s="222" t="str">
        <f>A13</f>
        <v>Law Enforcement Operations</v>
      </c>
      <c r="B32" s="314">
        <f>ROUND((255*0.8647),0)+1</f>
        <v>221</v>
      </c>
      <c r="C32" s="314">
        <f>ROUND((128*0.8647),0)</f>
        <v>111</v>
      </c>
      <c r="D32" s="314">
        <f>ROUND((51078*0.8647),0)</f>
        <v>44167</v>
      </c>
      <c r="E32" s="292">
        <f>-ROUND((164*0.8647),0)</f>
        <v>-142</v>
      </c>
      <c r="F32" s="292">
        <v>0</v>
      </c>
      <c r="G32" s="292">
        <f>-ROUND((10147*0.8647),0)</f>
        <v>-8774</v>
      </c>
      <c r="H32" s="292">
        <f t="shared" ref="H32:J33" si="12">K13+B32+E32</f>
        <v>4490</v>
      </c>
      <c r="I32" s="292">
        <f t="shared" si="12"/>
        <v>4217</v>
      </c>
      <c r="J32" s="301">
        <f t="shared" si="12"/>
        <v>1063164</v>
      </c>
      <c r="N32" s="81" t="s">
        <v>21</v>
      </c>
    </row>
    <row r="33" spans="1:14">
      <c r="A33" s="229" t="str">
        <f>A14</f>
        <v>Investigative Support Services</v>
      </c>
      <c r="B33" s="357">
        <f>ROUND((255*0.1353),0)-1</f>
        <v>34</v>
      </c>
      <c r="C33" s="357">
        <f>ROUND((128*0.1353),0)</f>
        <v>17</v>
      </c>
      <c r="D33" s="357">
        <f>ROUND((51078*0.1353),0)+22000</f>
        <v>28911</v>
      </c>
      <c r="E33" s="293">
        <f>-ROUND((164*0.1353),0)</f>
        <v>-22</v>
      </c>
      <c r="F33" s="293">
        <v>0</v>
      </c>
      <c r="G33" s="293">
        <f>-ROUND((10147*0.1353),0)</f>
        <v>-1373</v>
      </c>
      <c r="H33" s="293">
        <f t="shared" si="12"/>
        <v>702</v>
      </c>
      <c r="I33" s="293">
        <f t="shared" si="12"/>
        <v>659</v>
      </c>
      <c r="J33" s="302">
        <f t="shared" si="12"/>
        <v>166354</v>
      </c>
      <c r="N33" s="81" t="s">
        <v>21</v>
      </c>
    </row>
    <row r="34" spans="1:14" ht="15">
      <c r="A34" s="230" t="s">
        <v>237</v>
      </c>
      <c r="B34" s="361">
        <f t="shared" ref="B34:J34" si="13">SUM(B28:B33)</f>
        <v>255</v>
      </c>
      <c r="C34" s="361">
        <f t="shared" si="13"/>
        <v>128</v>
      </c>
      <c r="D34" s="361">
        <f t="shared" si="13"/>
        <v>73078</v>
      </c>
      <c r="E34" s="294">
        <f t="shared" si="13"/>
        <v>-164</v>
      </c>
      <c r="F34" s="294">
        <f t="shared" si="13"/>
        <v>0</v>
      </c>
      <c r="G34" s="294">
        <f t="shared" si="13"/>
        <v>-10147</v>
      </c>
      <c r="H34" s="294">
        <f t="shared" si="13"/>
        <v>5192</v>
      </c>
      <c r="I34" s="294">
        <f t="shared" si="13"/>
        <v>4876</v>
      </c>
      <c r="J34" s="316">
        <f t="shared" si="13"/>
        <v>1229518</v>
      </c>
      <c r="N34" s="81" t="s">
        <v>21</v>
      </c>
    </row>
    <row r="35" spans="1:14" ht="15">
      <c r="A35" s="231" t="s">
        <v>236</v>
      </c>
      <c r="B35" s="368"/>
      <c r="C35" s="368"/>
      <c r="D35" s="369">
        <v>0</v>
      </c>
      <c r="E35" s="362"/>
      <c r="F35" s="362"/>
      <c r="G35" s="363">
        <v>0</v>
      </c>
      <c r="H35" s="362"/>
      <c r="I35" s="362"/>
      <c r="J35" s="291">
        <v>-12400</v>
      </c>
      <c r="N35" s="81" t="s">
        <v>21</v>
      </c>
    </row>
    <row r="36" spans="1:14" ht="15">
      <c r="A36" s="232" t="s">
        <v>302</v>
      </c>
      <c r="B36" s="370"/>
      <c r="C36" s="370"/>
      <c r="D36" s="371">
        <f>SUM(D34:D35)</f>
        <v>73078</v>
      </c>
      <c r="E36" s="300"/>
      <c r="F36" s="300"/>
      <c r="G36" s="295">
        <f>SUM(G34:G35)</f>
        <v>-10147</v>
      </c>
      <c r="H36" s="300"/>
      <c r="I36" s="300"/>
      <c r="J36" s="365">
        <f>SUM(J34:J35)</f>
        <v>1217118</v>
      </c>
      <c r="N36" s="81" t="s">
        <v>21</v>
      </c>
    </row>
    <row r="37" spans="1:14">
      <c r="A37" s="233" t="s">
        <v>37</v>
      </c>
      <c r="B37" s="372"/>
      <c r="C37" s="372">
        <v>0</v>
      </c>
      <c r="D37" s="372"/>
      <c r="E37" s="307"/>
      <c r="F37" s="307">
        <v>0</v>
      </c>
      <c r="G37" s="307"/>
      <c r="H37" s="307"/>
      <c r="I37" s="307">
        <f t="shared" ref="I37:I43" si="14">L18+C37+F37</f>
        <v>55</v>
      </c>
      <c r="J37" s="317"/>
      <c r="N37" s="81" t="s">
        <v>21</v>
      </c>
    </row>
    <row r="38" spans="1:14">
      <c r="A38" s="222" t="s">
        <v>238</v>
      </c>
      <c r="B38" s="314"/>
      <c r="C38" s="314">
        <f>C34+C37</f>
        <v>128</v>
      </c>
      <c r="D38" s="314"/>
      <c r="E38" s="292"/>
      <c r="F38" s="292">
        <f>F34+F37</f>
        <v>0</v>
      </c>
      <c r="G38" s="292"/>
      <c r="H38" s="292"/>
      <c r="I38" s="292">
        <f t="shared" si="14"/>
        <v>4931</v>
      </c>
      <c r="J38" s="301"/>
      <c r="N38" s="81" t="s">
        <v>21</v>
      </c>
    </row>
    <row r="39" spans="1:14">
      <c r="A39" s="222"/>
      <c r="B39" s="314"/>
      <c r="C39" s="314"/>
      <c r="D39" s="314"/>
      <c r="E39" s="292"/>
      <c r="F39" s="292"/>
      <c r="G39" s="292"/>
      <c r="H39" s="292"/>
      <c r="I39" s="292">
        <f t="shared" si="14"/>
        <v>0</v>
      </c>
      <c r="J39" s="301"/>
      <c r="N39" s="81" t="s">
        <v>21</v>
      </c>
    </row>
    <row r="40" spans="1:14">
      <c r="A40" s="222" t="s">
        <v>38</v>
      </c>
      <c r="B40" s="314"/>
      <c r="C40" s="314"/>
      <c r="D40" s="314"/>
      <c r="E40" s="292"/>
      <c r="F40" s="292"/>
      <c r="G40" s="292"/>
      <c r="H40" s="292"/>
      <c r="I40" s="292">
        <f t="shared" si="14"/>
        <v>0</v>
      </c>
      <c r="J40" s="301"/>
      <c r="N40" s="81" t="s">
        <v>21</v>
      </c>
    </row>
    <row r="41" spans="1:14">
      <c r="A41" s="223" t="s">
        <v>39</v>
      </c>
      <c r="B41" s="314"/>
      <c r="C41" s="314">
        <v>32</v>
      </c>
      <c r="D41" s="314"/>
      <c r="E41" s="292"/>
      <c r="F41" s="292">
        <v>0</v>
      </c>
      <c r="G41" s="292"/>
      <c r="H41" s="292"/>
      <c r="I41" s="292">
        <f t="shared" si="14"/>
        <v>672.5</v>
      </c>
      <c r="J41" s="301"/>
      <c r="N41" s="81" t="s">
        <v>21</v>
      </c>
    </row>
    <row r="42" spans="1:14">
      <c r="A42" s="224" t="s">
        <v>40</v>
      </c>
      <c r="B42" s="366"/>
      <c r="C42" s="366">
        <v>0</v>
      </c>
      <c r="D42" s="366"/>
      <c r="E42" s="318"/>
      <c r="F42" s="318">
        <v>0</v>
      </c>
      <c r="G42" s="318"/>
      <c r="H42" s="318"/>
      <c r="I42" s="318">
        <f t="shared" si="14"/>
        <v>39</v>
      </c>
      <c r="J42" s="319"/>
      <c r="N42" s="81" t="s">
        <v>21</v>
      </c>
    </row>
    <row r="43" spans="1:14" ht="15" thickBot="1">
      <c r="A43" s="19" t="s">
        <v>239</v>
      </c>
      <c r="B43" s="320"/>
      <c r="C43" s="320">
        <f>C38+C41+C42</f>
        <v>160</v>
      </c>
      <c r="D43" s="320"/>
      <c r="E43" s="320"/>
      <c r="F43" s="320">
        <f>F38+F41+F42</f>
        <v>0</v>
      </c>
      <c r="G43" s="320"/>
      <c r="H43" s="320"/>
      <c r="I43" s="320">
        <f t="shared" si="14"/>
        <v>5642.5</v>
      </c>
      <c r="J43" s="321"/>
      <c r="N43" s="81" t="s">
        <v>21</v>
      </c>
    </row>
    <row r="44" spans="1:14">
      <c r="N44" s="81" t="s">
        <v>21</v>
      </c>
    </row>
    <row r="45" spans="1:14">
      <c r="A45" s="52" t="s">
        <v>341</v>
      </c>
      <c r="N45" s="4" t="s">
        <v>22</v>
      </c>
    </row>
    <row r="46" spans="1:14">
      <c r="A46" s="194"/>
    </row>
  </sheetData>
  <mergeCells count="15">
    <mergeCell ref="A5:M5"/>
    <mergeCell ref="A6:M6"/>
    <mergeCell ref="A26:A27"/>
    <mergeCell ref="A1:M1"/>
    <mergeCell ref="A2:M2"/>
    <mergeCell ref="A3:M3"/>
    <mergeCell ref="A4:M4"/>
    <mergeCell ref="A7:A8"/>
    <mergeCell ref="B7:D7"/>
    <mergeCell ref="E7:G7"/>
    <mergeCell ref="H7:J7"/>
    <mergeCell ref="K7:M7"/>
    <mergeCell ref="B26:D26"/>
    <mergeCell ref="E26:G26"/>
    <mergeCell ref="H26:J26"/>
  </mergeCells>
  <printOptions horizontalCentered="1"/>
  <pageMargins left="0.7" right="0.7" top="0.75" bottom="0.75" header="0.3" footer="0.3"/>
  <pageSetup scale="72"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sheetPr>
    <tabColor theme="4" tint="0.59999389629810485"/>
  </sheetPr>
  <dimension ref="A1:W23"/>
  <sheetViews>
    <sheetView view="pageBreakPreview" zoomScale="80" zoomScaleNormal="100" zoomScaleSheetLayoutView="80" workbookViewId="0">
      <selection activeCell="I34" sqref="I34"/>
    </sheetView>
  </sheetViews>
  <sheetFormatPr defaultColWidth="9.140625" defaultRowHeight="14.25"/>
  <cols>
    <col min="1" max="1" width="40" style="9" customWidth="1"/>
    <col min="2" max="2" width="17" style="9" customWidth="1"/>
    <col min="3" max="5" width="8.7109375" style="9" customWidth="1"/>
    <col min="6" max="6" width="12.7109375" style="9" customWidth="1"/>
    <col min="7" max="9" width="8.7109375" style="9" customWidth="1"/>
    <col min="10" max="10" width="12.7109375" style="9" customWidth="1"/>
    <col min="11"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c r="A1" s="420" t="s">
        <v>45</v>
      </c>
      <c r="B1" s="420"/>
      <c r="C1" s="420"/>
      <c r="D1" s="420"/>
      <c r="E1" s="420"/>
      <c r="F1" s="420"/>
      <c r="G1" s="420"/>
      <c r="H1" s="420"/>
      <c r="I1" s="420"/>
      <c r="J1" s="420"/>
      <c r="K1" s="420"/>
      <c r="L1" s="420"/>
      <c r="M1" s="420"/>
      <c r="N1" s="420"/>
      <c r="O1" s="81" t="s">
        <v>21</v>
      </c>
      <c r="P1" s="6"/>
      <c r="Q1" s="158" t="s">
        <v>30</v>
      </c>
      <c r="R1" s="6"/>
      <c r="S1" s="6"/>
      <c r="T1" s="6"/>
      <c r="U1" s="6"/>
      <c r="V1" s="6"/>
      <c r="W1" s="6"/>
    </row>
    <row r="2" spans="1:23" ht="15">
      <c r="A2" s="421" t="s">
        <v>357</v>
      </c>
      <c r="B2" s="421"/>
      <c r="C2" s="421"/>
      <c r="D2" s="421"/>
      <c r="E2" s="421"/>
      <c r="F2" s="421"/>
      <c r="G2" s="421"/>
      <c r="H2" s="421"/>
      <c r="I2" s="421"/>
      <c r="J2" s="421"/>
      <c r="K2" s="421"/>
      <c r="L2" s="421"/>
      <c r="M2" s="421"/>
      <c r="N2" s="421"/>
      <c r="O2" s="81" t="s">
        <v>21</v>
      </c>
      <c r="P2" s="7"/>
      <c r="Q2" s="159" t="s">
        <v>53</v>
      </c>
      <c r="R2" s="7"/>
      <c r="S2" s="7"/>
      <c r="T2" s="7"/>
      <c r="U2" s="7"/>
      <c r="V2" s="7"/>
      <c r="W2" s="7"/>
    </row>
    <row r="3" spans="1:23" ht="15">
      <c r="A3" s="440" t="s">
        <v>1</v>
      </c>
      <c r="B3" s="440"/>
      <c r="C3" s="440"/>
      <c r="D3" s="440"/>
      <c r="E3" s="440"/>
      <c r="F3" s="440"/>
      <c r="G3" s="440"/>
      <c r="H3" s="440"/>
      <c r="I3" s="440"/>
      <c r="J3" s="440"/>
      <c r="K3" s="440"/>
      <c r="L3" s="440"/>
      <c r="M3" s="440"/>
      <c r="N3" s="440"/>
      <c r="O3" s="81" t="s">
        <v>21</v>
      </c>
      <c r="P3" s="10"/>
      <c r="Q3" s="160" t="s">
        <v>276</v>
      </c>
      <c r="R3" s="10"/>
      <c r="S3" s="10"/>
      <c r="T3" s="10"/>
      <c r="U3" s="10"/>
      <c r="V3" s="10"/>
      <c r="W3" s="10"/>
    </row>
    <row r="4" spans="1:23" ht="15" thickBot="1">
      <c r="A4" s="427" t="s">
        <v>2</v>
      </c>
      <c r="B4" s="427"/>
      <c r="C4" s="427"/>
      <c r="D4" s="427"/>
      <c r="E4" s="427"/>
      <c r="F4" s="427"/>
      <c r="G4" s="427"/>
      <c r="H4" s="427"/>
      <c r="I4" s="427"/>
      <c r="J4" s="427"/>
      <c r="K4" s="427"/>
      <c r="L4" s="427"/>
      <c r="M4" s="427"/>
      <c r="N4" s="427"/>
      <c r="O4" s="81" t="s">
        <v>21</v>
      </c>
      <c r="P4" s="8"/>
      <c r="Q4" s="161"/>
      <c r="R4" s="8"/>
      <c r="S4" s="8"/>
      <c r="T4" s="8"/>
      <c r="U4" s="8"/>
      <c r="V4" s="8"/>
      <c r="W4" s="8"/>
    </row>
    <row r="5" spans="1:23">
      <c r="A5" s="427"/>
      <c r="B5" s="427"/>
      <c r="C5" s="427"/>
      <c r="D5" s="427"/>
      <c r="E5" s="427"/>
      <c r="F5" s="427"/>
      <c r="G5" s="427"/>
      <c r="H5" s="427"/>
      <c r="I5" s="427"/>
      <c r="J5" s="427"/>
      <c r="K5" s="427"/>
      <c r="L5" s="427"/>
      <c r="M5" s="427"/>
      <c r="N5" s="427"/>
      <c r="O5" s="81" t="s">
        <v>21</v>
      </c>
      <c r="P5" s="8"/>
      <c r="Q5" s="162"/>
      <c r="R5" s="8"/>
      <c r="S5" s="8"/>
      <c r="T5" s="8"/>
      <c r="U5" s="8"/>
      <c r="V5" s="8"/>
      <c r="W5" s="8"/>
    </row>
    <row r="6" spans="1:23" s="22" customFormat="1" ht="15" thickBot="1">
      <c r="O6" s="81" t="s">
        <v>21</v>
      </c>
      <c r="Q6" s="22" t="s">
        <v>55</v>
      </c>
    </row>
    <row r="7" spans="1:23" s="22" customFormat="1" ht="33.75" customHeight="1">
      <c r="A7" s="431" t="s">
        <v>46</v>
      </c>
      <c r="B7" s="438" t="s">
        <v>242</v>
      </c>
      <c r="C7" s="433" t="s">
        <v>365</v>
      </c>
      <c r="D7" s="433"/>
      <c r="E7" s="433"/>
      <c r="F7" s="433"/>
      <c r="G7" s="433" t="s">
        <v>366</v>
      </c>
      <c r="H7" s="433"/>
      <c r="I7" s="433"/>
      <c r="J7" s="433"/>
      <c r="K7" s="433" t="s">
        <v>47</v>
      </c>
      <c r="L7" s="433"/>
      <c r="M7" s="433"/>
      <c r="N7" s="433"/>
      <c r="O7" s="81" t="s">
        <v>21</v>
      </c>
    </row>
    <row r="8" spans="1:23" s="22" customFormat="1" ht="28.5">
      <c r="A8" s="432"/>
      <c r="B8" s="439"/>
      <c r="C8" s="20" t="s">
        <v>4</v>
      </c>
      <c r="D8" s="20" t="s">
        <v>52</v>
      </c>
      <c r="E8" s="20" t="s">
        <v>301</v>
      </c>
      <c r="F8" s="20" t="s">
        <v>5</v>
      </c>
      <c r="G8" s="20" t="s">
        <v>4</v>
      </c>
      <c r="H8" s="20" t="s">
        <v>52</v>
      </c>
      <c r="I8" s="20" t="s">
        <v>301</v>
      </c>
      <c r="J8" s="20" t="s">
        <v>5</v>
      </c>
      <c r="K8" s="20" t="s">
        <v>4</v>
      </c>
      <c r="L8" s="20" t="s">
        <v>52</v>
      </c>
      <c r="M8" s="20" t="s">
        <v>301</v>
      </c>
      <c r="N8" s="20" t="s">
        <v>5</v>
      </c>
      <c r="O8" s="81" t="s">
        <v>21</v>
      </c>
    </row>
    <row r="9" spans="1:23" s="22" customFormat="1" ht="15">
      <c r="A9" s="254" t="s">
        <v>393</v>
      </c>
      <c r="B9" s="258"/>
      <c r="C9" s="175">
        <f>'B. Summ of Req. by DU'!B32</f>
        <v>221</v>
      </c>
      <c r="D9" s="175">
        <f>ROUND((160*0.8647),0)</f>
        <v>138</v>
      </c>
      <c r="E9" s="175">
        <f>'B. Summ of Req. by DU'!C32</f>
        <v>111</v>
      </c>
      <c r="F9" s="175">
        <f>'B. Summ of Req. by DU'!D32</f>
        <v>44167</v>
      </c>
      <c r="G9" s="175">
        <f>'B. Summ of Req. by DU'!B33-G10</f>
        <v>34</v>
      </c>
      <c r="H9" s="175">
        <f>ROUND((160*0.1353),0)-H10</f>
        <v>22</v>
      </c>
      <c r="I9" s="175">
        <f>'B. Summ of Req. by DU'!C33-I10</f>
        <v>17</v>
      </c>
      <c r="J9" s="175">
        <f>'B. Summ of Req. by DU'!D33-J10</f>
        <v>6911</v>
      </c>
      <c r="K9" s="212">
        <f>C9+G9</f>
        <v>255</v>
      </c>
      <c r="L9" s="175">
        <f t="shared" ref="L9:N9" si="0">D9+H9</f>
        <v>160</v>
      </c>
      <c r="M9" s="175">
        <f t="shared" si="0"/>
        <v>128</v>
      </c>
      <c r="N9" s="256">
        <f t="shared" si="0"/>
        <v>51078</v>
      </c>
      <c r="O9" s="81" t="s">
        <v>21</v>
      </c>
      <c r="Q9" s="5" t="s">
        <v>243</v>
      </c>
    </row>
    <row r="10" spans="1:23" s="22" customFormat="1" ht="15">
      <c r="A10" s="255" t="s">
        <v>394</v>
      </c>
      <c r="B10" s="259"/>
      <c r="C10" s="33">
        <v>0</v>
      </c>
      <c r="D10" s="33">
        <v>0</v>
      </c>
      <c r="E10" s="33">
        <v>0</v>
      </c>
      <c r="F10" s="33">
        <v>0</v>
      </c>
      <c r="G10" s="33">
        <v>0</v>
      </c>
      <c r="H10" s="33">
        <v>0</v>
      </c>
      <c r="I10" s="33">
        <v>0</v>
      </c>
      <c r="J10" s="33">
        <v>22000</v>
      </c>
      <c r="K10" s="213">
        <f t="shared" ref="K10:K12" si="1">C10+G10</f>
        <v>0</v>
      </c>
      <c r="L10" s="33">
        <f t="shared" ref="L10:L12" si="2">D10+H10</f>
        <v>0</v>
      </c>
      <c r="M10" s="33">
        <f t="shared" ref="M10:M12" si="3">E10+I10</f>
        <v>0</v>
      </c>
      <c r="N10" s="257">
        <f t="shared" ref="N10:N12" si="4">F10+J10</f>
        <v>22000</v>
      </c>
      <c r="O10" s="81" t="s">
        <v>21</v>
      </c>
      <c r="Q10" s="5" t="s">
        <v>54</v>
      </c>
    </row>
    <row r="11" spans="1:23" s="22" customFormat="1">
      <c r="A11" s="26"/>
      <c r="B11" s="259"/>
      <c r="C11" s="33">
        <v>0</v>
      </c>
      <c r="D11" s="33">
        <v>0</v>
      </c>
      <c r="E11" s="33">
        <v>0</v>
      </c>
      <c r="F11" s="33">
        <v>0</v>
      </c>
      <c r="G11" s="33">
        <v>0</v>
      </c>
      <c r="H11" s="33">
        <v>0</v>
      </c>
      <c r="I11" s="33">
        <v>0</v>
      </c>
      <c r="J11" s="33">
        <v>0</v>
      </c>
      <c r="K11" s="213">
        <f t="shared" si="1"/>
        <v>0</v>
      </c>
      <c r="L11" s="33">
        <f t="shared" si="2"/>
        <v>0</v>
      </c>
      <c r="M11" s="33">
        <f t="shared" si="3"/>
        <v>0</v>
      </c>
      <c r="N11" s="33">
        <f t="shared" si="4"/>
        <v>0</v>
      </c>
      <c r="O11" s="81" t="s">
        <v>21</v>
      </c>
    </row>
    <row r="12" spans="1:23" s="22" customFormat="1">
      <c r="A12" s="27"/>
      <c r="B12" s="260"/>
      <c r="C12" s="176">
        <v>0</v>
      </c>
      <c r="D12" s="176">
        <v>0</v>
      </c>
      <c r="E12" s="176">
        <v>0</v>
      </c>
      <c r="F12" s="176">
        <v>0</v>
      </c>
      <c r="G12" s="176">
        <v>0</v>
      </c>
      <c r="H12" s="176">
        <v>0</v>
      </c>
      <c r="I12" s="176">
        <v>0</v>
      </c>
      <c r="J12" s="176">
        <v>0</v>
      </c>
      <c r="K12" s="176">
        <f t="shared" si="1"/>
        <v>0</v>
      </c>
      <c r="L12" s="176">
        <f t="shared" si="2"/>
        <v>0</v>
      </c>
      <c r="M12" s="176">
        <f t="shared" si="3"/>
        <v>0</v>
      </c>
      <c r="N12" s="176">
        <f t="shared" si="4"/>
        <v>0</v>
      </c>
      <c r="O12" s="81" t="s">
        <v>21</v>
      </c>
    </row>
    <row r="13" spans="1:23" s="22" customFormat="1" ht="15.75" thickBot="1">
      <c r="A13" s="23" t="s">
        <v>50</v>
      </c>
      <c r="B13" s="261"/>
      <c r="C13" s="43">
        <f>SUM(C9:C12)</f>
        <v>221</v>
      </c>
      <c r="D13" s="43">
        <f>SUM(D9:D12)</f>
        <v>138</v>
      </c>
      <c r="E13" s="43">
        <f t="shared" ref="E13:F13" si="5">SUM(E9:E12)</f>
        <v>111</v>
      </c>
      <c r="F13" s="43">
        <f t="shared" si="5"/>
        <v>44167</v>
      </c>
      <c r="G13" s="43">
        <f>SUM(G9:G12)</f>
        <v>34</v>
      </c>
      <c r="H13" s="43">
        <f>SUM(H9:H12)</f>
        <v>22</v>
      </c>
      <c r="I13" s="43">
        <f t="shared" ref="I13:J13" si="6">SUM(I9:I12)</f>
        <v>17</v>
      </c>
      <c r="J13" s="43">
        <f t="shared" si="6"/>
        <v>28911</v>
      </c>
      <c r="K13" s="43">
        <f>SUM(K9:K12)</f>
        <v>255</v>
      </c>
      <c r="L13" s="43">
        <f t="shared" ref="L13:N13" si="7">SUM(L9:L12)</f>
        <v>160</v>
      </c>
      <c r="M13" s="43">
        <f t="shared" si="7"/>
        <v>128</v>
      </c>
      <c r="N13" s="43">
        <f t="shared" si="7"/>
        <v>73078</v>
      </c>
      <c r="O13" s="81" t="s">
        <v>21</v>
      </c>
      <c r="Q13" s="5"/>
    </row>
    <row r="14" spans="1:23" s="22" customFormat="1" ht="15" thickBot="1">
      <c r="B14" s="262"/>
      <c r="O14" s="81" t="s">
        <v>21</v>
      </c>
    </row>
    <row r="15" spans="1:23" s="22" customFormat="1" ht="33.75" customHeight="1">
      <c r="A15" s="431" t="s">
        <v>49</v>
      </c>
      <c r="B15" s="436" t="s">
        <v>242</v>
      </c>
      <c r="C15" s="433" t="s">
        <v>365</v>
      </c>
      <c r="D15" s="433"/>
      <c r="E15" s="433"/>
      <c r="F15" s="433"/>
      <c r="G15" s="433" t="s">
        <v>366</v>
      </c>
      <c r="H15" s="433"/>
      <c r="I15" s="433"/>
      <c r="J15" s="433"/>
      <c r="K15" s="433" t="s">
        <v>48</v>
      </c>
      <c r="L15" s="433"/>
      <c r="M15" s="433"/>
      <c r="N15" s="433"/>
      <c r="O15" s="81" t="s">
        <v>21</v>
      </c>
    </row>
    <row r="16" spans="1:23" s="22" customFormat="1" ht="28.5">
      <c r="A16" s="432"/>
      <c r="B16" s="437"/>
      <c r="C16" s="20" t="s">
        <v>4</v>
      </c>
      <c r="D16" s="20" t="s">
        <v>52</v>
      </c>
      <c r="E16" s="20" t="s">
        <v>301</v>
      </c>
      <c r="F16" s="20" t="s">
        <v>5</v>
      </c>
      <c r="G16" s="20" t="s">
        <v>4</v>
      </c>
      <c r="H16" s="20" t="s">
        <v>52</v>
      </c>
      <c r="I16" s="20" t="s">
        <v>301</v>
      </c>
      <c r="J16" s="20" t="s">
        <v>5</v>
      </c>
      <c r="K16" s="20" t="s">
        <v>4</v>
      </c>
      <c r="L16" s="20" t="s">
        <v>52</v>
      </c>
      <c r="M16" s="20" t="s">
        <v>301</v>
      </c>
      <c r="N16" s="20" t="s">
        <v>5</v>
      </c>
      <c r="O16" s="81" t="s">
        <v>21</v>
      </c>
    </row>
    <row r="17" spans="1:17" s="22" customFormat="1" ht="15">
      <c r="A17" s="206" t="s">
        <v>367</v>
      </c>
      <c r="B17" s="258"/>
      <c r="C17" s="296">
        <f>ROUND((-164*0.8647),0)</f>
        <v>-142</v>
      </c>
      <c r="D17" s="296">
        <f>ROUND((-34*0.8647),0)</f>
        <v>-29</v>
      </c>
      <c r="E17" s="175">
        <v>0</v>
      </c>
      <c r="F17" s="296">
        <f>ROUND((-7399*0.8647),0)</f>
        <v>-6398</v>
      </c>
      <c r="G17" s="296">
        <f>ROUND((-164*0.1353),0)</f>
        <v>-22</v>
      </c>
      <c r="H17" s="296">
        <f>ROUND((-34*0.1353),0)</f>
        <v>-5</v>
      </c>
      <c r="I17" s="175">
        <v>0</v>
      </c>
      <c r="J17" s="296">
        <f>ROUND((-7399*0.1353),0)</f>
        <v>-1001</v>
      </c>
      <c r="K17" s="299">
        <f t="shared" ref="K17:K20" si="8">C17+G17</f>
        <v>-164</v>
      </c>
      <c r="L17" s="296">
        <f t="shared" ref="L17:L20" si="9">D17+H17</f>
        <v>-34</v>
      </c>
      <c r="M17" s="175">
        <f t="shared" ref="M17:M20" si="10">E17+I17</f>
        <v>0</v>
      </c>
      <c r="N17" s="296">
        <f t="shared" ref="N17:N20" si="11">F17+J17</f>
        <v>-7399</v>
      </c>
      <c r="O17" s="81" t="s">
        <v>21</v>
      </c>
      <c r="Q17" s="5" t="s">
        <v>226</v>
      </c>
    </row>
    <row r="18" spans="1:17" s="22" customFormat="1" ht="15">
      <c r="A18" s="207" t="s">
        <v>368</v>
      </c>
      <c r="B18" s="259"/>
      <c r="C18" s="33">
        <v>0</v>
      </c>
      <c r="D18" s="33">
        <v>0</v>
      </c>
      <c r="E18" s="33">
        <v>0</v>
      </c>
      <c r="F18" s="298">
        <f>ROUND((-2748*0.8647),0)</f>
        <v>-2376</v>
      </c>
      <c r="G18" s="33">
        <v>0</v>
      </c>
      <c r="H18" s="33">
        <v>0</v>
      </c>
      <c r="I18" s="33">
        <v>0</v>
      </c>
      <c r="J18" s="298">
        <f>ROUND((-2748*0.1353),0)</f>
        <v>-372</v>
      </c>
      <c r="K18" s="213">
        <f t="shared" si="8"/>
        <v>0</v>
      </c>
      <c r="L18" s="33">
        <f t="shared" si="9"/>
        <v>0</v>
      </c>
      <c r="M18" s="33">
        <f t="shared" si="10"/>
        <v>0</v>
      </c>
      <c r="N18" s="298">
        <f t="shared" si="11"/>
        <v>-2748</v>
      </c>
      <c r="O18" s="81" t="s">
        <v>21</v>
      </c>
      <c r="Q18" s="5" t="s">
        <v>54</v>
      </c>
    </row>
    <row r="19" spans="1:17" s="22" customFormat="1">
      <c r="A19" s="26"/>
      <c r="B19" s="259"/>
      <c r="C19" s="33">
        <v>0</v>
      </c>
      <c r="D19" s="33">
        <v>0</v>
      </c>
      <c r="E19" s="33">
        <v>0</v>
      </c>
      <c r="F19" s="33">
        <v>0</v>
      </c>
      <c r="G19" s="33">
        <v>0</v>
      </c>
      <c r="H19" s="33">
        <v>0</v>
      </c>
      <c r="I19" s="33">
        <v>0</v>
      </c>
      <c r="J19" s="33">
        <v>0</v>
      </c>
      <c r="K19" s="213">
        <f t="shared" si="8"/>
        <v>0</v>
      </c>
      <c r="L19" s="33">
        <f t="shared" si="9"/>
        <v>0</v>
      </c>
      <c r="M19" s="33">
        <f t="shared" si="10"/>
        <v>0</v>
      </c>
      <c r="N19" s="33">
        <f t="shared" si="11"/>
        <v>0</v>
      </c>
      <c r="O19" s="81" t="s">
        <v>21</v>
      </c>
    </row>
    <row r="20" spans="1:17" s="22" customFormat="1">
      <c r="A20" s="27"/>
      <c r="B20" s="178"/>
      <c r="C20" s="176">
        <v>0</v>
      </c>
      <c r="D20" s="176">
        <v>0</v>
      </c>
      <c r="E20" s="176">
        <v>0</v>
      </c>
      <c r="F20" s="176">
        <v>0</v>
      </c>
      <c r="G20" s="176">
        <v>0</v>
      </c>
      <c r="H20" s="176">
        <v>0</v>
      </c>
      <c r="I20" s="176">
        <v>0</v>
      </c>
      <c r="J20" s="176">
        <v>0</v>
      </c>
      <c r="K20" s="176">
        <f t="shared" si="8"/>
        <v>0</v>
      </c>
      <c r="L20" s="176">
        <f t="shared" si="9"/>
        <v>0</v>
      </c>
      <c r="M20" s="176">
        <f t="shared" si="10"/>
        <v>0</v>
      </c>
      <c r="N20" s="176">
        <f t="shared" si="11"/>
        <v>0</v>
      </c>
      <c r="O20" s="81" t="s">
        <v>21</v>
      </c>
    </row>
    <row r="21" spans="1:17" s="22" customFormat="1" ht="15.75" thickBot="1">
      <c r="A21" s="23" t="s">
        <v>51</v>
      </c>
      <c r="B21" s="24"/>
      <c r="C21" s="297">
        <f>SUM(C17:C20)</f>
        <v>-142</v>
      </c>
      <c r="D21" s="297">
        <f>SUM(D17:D20)</f>
        <v>-29</v>
      </c>
      <c r="E21" s="43">
        <f t="shared" ref="E21:F21" si="12">SUM(E17:E20)</f>
        <v>0</v>
      </c>
      <c r="F21" s="297">
        <f t="shared" si="12"/>
        <v>-8774</v>
      </c>
      <c r="G21" s="297">
        <f>SUM(G17:G20)</f>
        <v>-22</v>
      </c>
      <c r="H21" s="297">
        <f>SUM(H17:H20)</f>
        <v>-5</v>
      </c>
      <c r="I21" s="43">
        <f t="shared" ref="I21:J21" si="13">SUM(I17:I20)</f>
        <v>0</v>
      </c>
      <c r="J21" s="297">
        <f t="shared" si="13"/>
        <v>-1373</v>
      </c>
      <c r="K21" s="297">
        <f>SUM(K17:K20)</f>
        <v>-164</v>
      </c>
      <c r="L21" s="297">
        <f t="shared" ref="L21:N21" si="14">SUM(L17:L20)</f>
        <v>-34</v>
      </c>
      <c r="M21" s="43">
        <f t="shared" si="14"/>
        <v>0</v>
      </c>
      <c r="N21" s="297">
        <f t="shared" si="14"/>
        <v>-10147</v>
      </c>
      <c r="O21" s="4" t="s">
        <v>22</v>
      </c>
      <c r="Q21" s="5"/>
    </row>
    <row r="23" spans="1:17">
      <c r="B23" s="28"/>
    </row>
  </sheetData>
  <mergeCells count="15">
    <mergeCell ref="A1:N1"/>
    <mergeCell ref="A2:N2"/>
    <mergeCell ref="A3:N3"/>
    <mergeCell ref="A4:N4"/>
    <mergeCell ref="A5:N5"/>
    <mergeCell ref="K7:N7"/>
    <mergeCell ref="A15:A16"/>
    <mergeCell ref="B15:B16"/>
    <mergeCell ref="C15:F15"/>
    <mergeCell ref="G15:J15"/>
    <mergeCell ref="K15:N15"/>
    <mergeCell ref="A7:A8"/>
    <mergeCell ref="B7:B8"/>
    <mergeCell ref="C7:F7"/>
    <mergeCell ref="G7:J7"/>
  </mergeCells>
  <printOptions horizontalCentered="1"/>
  <pageMargins left="0.7" right="0.7" top="0.75" bottom="0.75" header="0.3" footer="0.3"/>
  <pageSetup scale="7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sheetPr>
    <tabColor theme="4" tint="0.59999389629810485"/>
    <pageSetUpPr fitToPage="1"/>
  </sheetPr>
  <dimension ref="A1:W32"/>
  <sheetViews>
    <sheetView view="pageBreakPreview" topLeftCell="A10" zoomScale="80" zoomScaleNormal="100" zoomScaleSheetLayoutView="80" workbookViewId="0">
      <selection activeCell="O8" sqref="O8"/>
    </sheetView>
  </sheetViews>
  <sheetFormatPr defaultColWidth="9.140625" defaultRowHeight="14.25"/>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c r="A1" s="420" t="s">
        <v>56</v>
      </c>
      <c r="B1" s="420"/>
      <c r="C1" s="420"/>
      <c r="D1" s="420"/>
      <c r="E1" s="420"/>
      <c r="F1" s="420"/>
      <c r="G1" s="420"/>
      <c r="H1" s="420"/>
      <c r="I1" s="420"/>
      <c r="J1" s="420"/>
      <c r="K1" s="420"/>
      <c r="L1" s="420"/>
      <c r="M1" s="420"/>
      <c r="N1" s="420"/>
      <c r="O1" s="81" t="s">
        <v>21</v>
      </c>
      <c r="P1" s="6"/>
      <c r="Q1" s="152" t="s">
        <v>30</v>
      </c>
      <c r="R1" s="6"/>
      <c r="S1" s="6"/>
      <c r="T1" s="6"/>
      <c r="U1" s="6"/>
      <c r="V1" s="6"/>
      <c r="W1" s="6"/>
    </row>
    <row r="2" spans="1:23" ht="15">
      <c r="A2" s="421" t="s">
        <v>357</v>
      </c>
      <c r="B2" s="421"/>
      <c r="C2" s="421"/>
      <c r="D2" s="421"/>
      <c r="E2" s="421"/>
      <c r="F2" s="421"/>
      <c r="G2" s="421"/>
      <c r="H2" s="421"/>
      <c r="I2" s="421"/>
      <c r="J2" s="421"/>
      <c r="K2" s="421"/>
      <c r="L2" s="421"/>
      <c r="M2" s="421"/>
      <c r="N2" s="421"/>
      <c r="O2" s="81" t="s">
        <v>21</v>
      </c>
      <c r="P2" s="7"/>
      <c r="Q2" s="153"/>
      <c r="R2" s="7"/>
      <c r="S2" s="7"/>
      <c r="T2" s="7"/>
      <c r="U2" s="7"/>
      <c r="V2" s="7"/>
      <c r="W2" s="7"/>
    </row>
    <row r="3" spans="1:23" ht="15">
      <c r="A3" s="440" t="s">
        <v>1</v>
      </c>
      <c r="B3" s="440"/>
      <c r="C3" s="440"/>
      <c r="D3" s="440"/>
      <c r="E3" s="440"/>
      <c r="F3" s="440"/>
      <c r="G3" s="440"/>
      <c r="H3" s="440"/>
      <c r="I3" s="440"/>
      <c r="J3" s="440"/>
      <c r="K3" s="440"/>
      <c r="L3" s="440"/>
      <c r="M3" s="440"/>
      <c r="N3" s="440"/>
      <c r="O3" s="81" t="s">
        <v>21</v>
      </c>
      <c r="P3" s="10"/>
      <c r="Q3" s="153" t="s">
        <v>265</v>
      </c>
      <c r="R3" s="10"/>
      <c r="S3" s="10"/>
      <c r="T3" s="10"/>
      <c r="U3" s="10"/>
      <c r="V3" s="10"/>
      <c r="W3" s="10"/>
    </row>
    <row r="4" spans="1:23">
      <c r="A4" s="427" t="s">
        <v>2</v>
      </c>
      <c r="B4" s="427"/>
      <c r="C4" s="427"/>
      <c r="D4" s="427"/>
      <c r="E4" s="427"/>
      <c r="F4" s="427"/>
      <c r="G4" s="427"/>
      <c r="H4" s="427"/>
      <c r="I4" s="427"/>
      <c r="J4" s="427"/>
      <c r="K4" s="427"/>
      <c r="L4" s="427"/>
      <c r="M4" s="427"/>
      <c r="N4" s="427"/>
      <c r="O4" s="81" t="s">
        <v>21</v>
      </c>
      <c r="P4" s="8"/>
      <c r="Q4" s="153" t="s">
        <v>264</v>
      </c>
      <c r="R4" s="8"/>
      <c r="S4" s="8"/>
      <c r="T4" s="8"/>
      <c r="U4" s="8"/>
      <c r="V4" s="8"/>
      <c r="W4" s="8"/>
    </row>
    <row r="5" spans="1:23" ht="15.75" thickBot="1">
      <c r="A5" s="430"/>
      <c r="B5" s="430"/>
      <c r="C5" s="430"/>
      <c r="D5" s="430"/>
      <c r="E5" s="430"/>
      <c r="F5" s="430"/>
      <c r="G5" s="430"/>
      <c r="H5" s="430"/>
      <c r="I5" s="430"/>
      <c r="J5" s="430"/>
      <c r="K5" s="430"/>
      <c r="L5" s="430"/>
      <c r="M5" s="430"/>
      <c r="N5" s="430"/>
      <c r="O5" s="81" t="s">
        <v>21</v>
      </c>
      <c r="P5" s="8"/>
      <c r="Q5" s="154"/>
      <c r="R5" s="8"/>
      <c r="S5" s="8"/>
      <c r="T5" s="8"/>
      <c r="U5" s="8"/>
      <c r="V5" s="8"/>
      <c r="W5" s="8"/>
    </row>
    <row r="6" spans="1:23" ht="15" thickBot="1">
      <c r="A6" s="446"/>
      <c r="B6" s="446"/>
      <c r="C6" s="446"/>
      <c r="D6" s="446"/>
      <c r="E6" s="446"/>
      <c r="F6" s="446"/>
      <c r="G6" s="446"/>
      <c r="H6" s="446"/>
      <c r="I6" s="446"/>
      <c r="J6" s="446"/>
      <c r="K6" s="446"/>
      <c r="L6" s="446"/>
      <c r="M6" s="446"/>
      <c r="N6" s="446"/>
      <c r="O6" s="81" t="s">
        <v>21</v>
      </c>
      <c r="P6" s="8"/>
      <c r="Q6" s="44"/>
      <c r="R6" s="8"/>
      <c r="S6" s="8"/>
      <c r="T6" s="8"/>
      <c r="U6" s="8"/>
      <c r="V6" s="8"/>
      <c r="W6" s="8"/>
    </row>
    <row r="7" spans="1:23" s="22" customFormat="1" ht="33.75" customHeight="1">
      <c r="A7" s="442" t="s">
        <v>57</v>
      </c>
      <c r="B7" s="443"/>
      <c r="C7" s="433" t="s">
        <v>244</v>
      </c>
      <c r="D7" s="433"/>
      <c r="E7" s="433" t="s">
        <v>336</v>
      </c>
      <c r="F7" s="433"/>
      <c r="G7" s="433" t="s">
        <v>15</v>
      </c>
      <c r="H7" s="433"/>
      <c r="I7" s="433" t="s">
        <v>31</v>
      </c>
      <c r="J7" s="433"/>
      <c r="K7" s="433" t="s">
        <v>32</v>
      </c>
      <c r="L7" s="433"/>
      <c r="M7" s="433" t="s">
        <v>20</v>
      </c>
      <c r="N7" s="434"/>
      <c r="O7" s="81" t="s">
        <v>21</v>
      </c>
      <c r="Q7" s="164" t="s">
        <v>288</v>
      </c>
    </row>
    <row r="8" spans="1:23" s="22" customFormat="1" ht="42.75">
      <c r="A8" s="444"/>
      <c r="B8" s="445"/>
      <c r="C8" s="20" t="s">
        <v>60</v>
      </c>
      <c r="D8" s="211" t="s">
        <v>58</v>
      </c>
      <c r="E8" s="20" t="s">
        <v>60</v>
      </c>
      <c r="F8" s="145" t="s">
        <v>58</v>
      </c>
      <c r="G8" s="20" t="s">
        <v>60</v>
      </c>
      <c r="H8" s="20" t="s">
        <v>58</v>
      </c>
      <c r="I8" s="20" t="s">
        <v>60</v>
      </c>
      <c r="J8" s="20" t="s">
        <v>58</v>
      </c>
      <c r="K8" s="20" t="s">
        <v>60</v>
      </c>
      <c r="L8" s="20" t="s">
        <v>58</v>
      </c>
      <c r="M8" s="20" t="s">
        <v>60</v>
      </c>
      <c r="N8" s="30" t="s">
        <v>58</v>
      </c>
      <c r="O8" s="81" t="s">
        <v>21</v>
      </c>
      <c r="Q8" s="22" t="s">
        <v>82</v>
      </c>
    </row>
    <row r="9" spans="1:23" ht="45">
      <c r="A9" s="38" t="s">
        <v>61</v>
      </c>
      <c r="B9" s="45" t="s">
        <v>65</v>
      </c>
      <c r="C9" s="16"/>
      <c r="D9" s="16"/>
      <c r="E9" s="16"/>
      <c r="F9" s="16"/>
      <c r="G9" s="16"/>
      <c r="H9" s="16"/>
      <c r="I9" s="16"/>
      <c r="J9" s="16"/>
      <c r="K9" s="16"/>
      <c r="L9" s="16"/>
      <c r="M9" s="16"/>
      <c r="N9" s="17"/>
      <c r="O9" s="81" t="s">
        <v>21</v>
      </c>
      <c r="Q9" s="22"/>
    </row>
    <row r="10" spans="1:23" ht="28.5">
      <c r="A10" s="39">
        <v>1.1000000000000001</v>
      </c>
      <c r="B10" s="46" t="s">
        <v>62</v>
      </c>
      <c r="C10" s="31">
        <v>1921</v>
      </c>
      <c r="D10" s="32">
        <v>460810</v>
      </c>
      <c r="E10" s="31">
        <v>1921</v>
      </c>
      <c r="F10" s="31">
        <v>463600</v>
      </c>
      <c r="G10" s="31">
        <v>1921</v>
      </c>
      <c r="H10" s="31">
        <v>461675</v>
      </c>
      <c r="I10" s="31">
        <v>51</v>
      </c>
      <c r="J10" s="31">
        <v>29231</v>
      </c>
      <c r="K10" s="31">
        <v>0</v>
      </c>
      <c r="L10" s="31">
        <v>901</v>
      </c>
      <c r="M10" s="33">
        <f>G10+I10+K10</f>
        <v>1972</v>
      </c>
      <c r="N10" s="34">
        <f t="shared" ref="N10:N12" si="0">H10+J10+L10</f>
        <v>491807</v>
      </c>
      <c r="O10" s="81" t="s">
        <v>21</v>
      </c>
    </row>
    <row r="11" spans="1:23">
      <c r="A11" s="39">
        <v>1.2</v>
      </c>
      <c r="B11" s="47" t="s">
        <v>63</v>
      </c>
      <c r="C11" s="31">
        <v>0</v>
      </c>
      <c r="D11" s="31">
        <v>0</v>
      </c>
      <c r="E11" s="31">
        <v>0</v>
      </c>
      <c r="F11" s="31">
        <v>0</v>
      </c>
      <c r="G11" s="31">
        <v>0</v>
      </c>
      <c r="H11" s="31">
        <v>0</v>
      </c>
      <c r="I11" s="31">
        <v>0</v>
      </c>
      <c r="J11" s="31">
        <v>0</v>
      </c>
      <c r="K11" s="31">
        <v>0</v>
      </c>
      <c r="L11" s="31">
        <v>0</v>
      </c>
      <c r="M11" s="33">
        <f>G11+I11+K11</f>
        <v>0</v>
      </c>
      <c r="N11" s="34">
        <f t="shared" si="0"/>
        <v>0</v>
      </c>
      <c r="O11" s="81" t="s">
        <v>21</v>
      </c>
    </row>
    <row r="12" spans="1:23">
      <c r="A12" s="39">
        <v>1.3</v>
      </c>
      <c r="B12" s="47" t="s">
        <v>64</v>
      </c>
      <c r="C12" s="31">
        <v>0</v>
      </c>
      <c r="D12" s="31">
        <v>0</v>
      </c>
      <c r="E12" s="31">
        <v>0</v>
      </c>
      <c r="F12" s="31">
        <v>0</v>
      </c>
      <c r="G12" s="31">
        <v>0</v>
      </c>
      <c r="H12" s="31">
        <v>0</v>
      </c>
      <c r="I12" s="31">
        <v>0</v>
      </c>
      <c r="J12" s="31">
        <v>0</v>
      </c>
      <c r="K12" s="31">
        <v>0</v>
      </c>
      <c r="L12" s="31">
        <v>0</v>
      </c>
      <c r="M12" s="33">
        <f t="shared" ref="M12" si="1">G12+I12+K12</f>
        <v>0</v>
      </c>
      <c r="N12" s="34">
        <f t="shared" si="0"/>
        <v>0</v>
      </c>
      <c r="O12" s="81" t="s">
        <v>21</v>
      </c>
      <c r="Q12" s="22"/>
    </row>
    <row r="13" spans="1:23" ht="15">
      <c r="A13" s="40"/>
      <c r="B13" s="48" t="s">
        <v>69</v>
      </c>
      <c r="C13" s="35">
        <f>SUM(C10:C12)</f>
        <v>1921</v>
      </c>
      <c r="D13" s="35">
        <f t="shared" ref="D13:N13" si="2">SUM(D10:D12)</f>
        <v>460810</v>
      </c>
      <c r="E13" s="35">
        <f t="shared" si="2"/>
        <v>1921</v>
      </c>
      <c r="F13" s="35">
        <f t="shared" si="2"/>
        <v>463600</v>
      </c>
      <c r="G13" s="35">
        <f t="shared" si="2"/>
        <v>1921</v>
      </c>
      <c r="H13" s="35">
        <f t="shared" si="2"/>
        <v>461675</v>
      </c>
      <c r="I13" s="35">
        <f t="shared" si="2"/>
        <v>51</v>
      </c>
      <c r="J13" s="35">
        <f t="shared" si="2"/>
        <v>29231</v>
      </c>
      <c r="K13" s="35">
        <f t="shared" si="2"/>
        <v>0</v>
      </c>
      <c r="L13" s="35">
        <f t="shared" si="2"/>
        <v>901</v>
      </c>
      <c r="M13" s="35">
        <f t="shared" si="2"/>
        <v>1972</v>
      </c>
      <c r="N13" s="36">
        <f t="shared" si="2"/>
        <v>491807</v>
      </c>
      <c r="O13" s="81" t="s">
        <v>21</v>
      </c>
      <c r="Q13" s="22"/>
    </row>
    <row r="14" spans="1:23" ht="30">
      <c r="A14" s="38" t="s">
        <v>66</v>
      </c>
      <c r="B14" s="45" t="s">
        <v>67</v>
      </c>
      <c r="C14" s="16"/>
      <c r="D14" s="16"/>
      <c r="E14" s="16"/>
      <c r="F14" s="16"/>
      <c r="G14" s="16"/>
      <c r="H14" s="16"/>
      <c r="I14" s="16"/>
      <c r="J14" s="16"/>
      <c r="K14" s="16"/>
      <c r="L14" s="16"/>
      <c r="M14" s="16"/>
      <c r="N14" s="17"/>
      <c r="O14" s="81" t="s">
        <v>21</v>
      </c>
      <c r="Q14" s="22"/>
    </row>
    <row r="15" spans="1:23" ht="28.5">
      <c r="A15" s="39">
        <v>2.1</v>
      </c>
      <c r="B15" s="46" t="s">
        <v>70</v>
      </c>
      <c r="C15" s="31">
        <v>2882</v>
      </c>
      <c r="D15" s="31">
        <v>691190</v>
      </c>
      <c r="E15" s="31">
        <v>2882</v>
      </c>
      <c r="F15" s="31">
        <v>695680</v>
      </c>
      <c r="G15" s="31">
        <v>2882</v>
      </c>
      <c r="H15" s="31">
        <v>704912</v>
      </c>
      <c r="I15" s="31">
        <v>77</v>
      </c>
      <c r="J15" s="31">
        <v>43847</v>
      </c>
      <c r="K15" s="31">
        <v>0</v>
      </c>
      <c r="L15" s="292">
        <v>-11048</v>
      </c>
      <c r="M15" s="33">
        <f>G15+I15+K15</f>
        <v>2959</v>
      </c>
      <c r="N15" s="34">
        <f t="shared" ref="N15:N16" si="3">H15+J15+L15</f>
        <v>737711</v>
      </c>
      <c r="O15" s="81" t="s">
        <v>21</v>
      </c>
      <c r="Q15" s="22"/>
    </row>
    <row r="16" spans="1:23">
      <c r="A16" s="39">
        <v>2.2000000000000002</v>
      </c>
      <c r="B16" s="47" t="s">
        <v>71</v>
      </c>
      <c r="C16" s="31">
        <v>0</v>
      </c>
      <c r="D16" s="31">
        <v>0</v>
      </c>
      <c r="E16" s="31">
        <v>0</v>
      </c>
      <c r="F16" s="31">
        <v>0</v>
      </c>
      <c r="G16" s="31">
        <v>0</v>
      </c>
      <c r="H16" s="31">
        <v>0</v>
      </c>
      <c r="I16" s="31">
        <v>0</v>
      </c>
      <c r="J16" s="31">
        <v>0</v>
      </c>
      <c r="K16" s="31">
        <v>0</v>
      </c>
      <c r="L16" s="31">
        <v>0</v>
      </c>
      <c r="M16" s="33">
        <f t="shared" ref="M16:M20" si="4">G16+I16+K16</f>
        <v>0</v>
      </c>
      <c r="N16" s="34">
        <f t="shared" si="3"/>
        <v>0</v>
      </c>
      <c r="O16" s="81" t="s">
        <v>21</v>
      </c>
      <c r="Q16" s="22"/>
    </row>
    <row r="17" spans="1:17">
      <c r="A17" s="39">
        <v>2.2999999999999998</v>
      </c>
      <c r="B17" s="47" t="s">
        <v>72</v>
      </c>
      <c r="C17" s="31">
        <v>0</v>
      </c>
      <c r="D17" s="31">
        <v>0</v>
      </c>
      <c r="E17" s="31">
        <v>0</v>
      </c>
      <c r="F17" s="31">
        <v>0</v>
      </c>
      <c r="G17" s="31">
        <v>0</v>
      </c>
      <c r="H17" s="31">
        <v>0</v>
      </c>
      <c r="I17" s="31">
        <v>0</v>
      </c>
      <c r="J17" s="31">
        <v>0</v>
      </c>
      <c r="K17" s="31">
        <v>0</v>
      </c>
      <c r="L17" s="31">
        <v>0</v>
      </c>
      <c r="M17" s="33">
        <f t="shared" si="4"/>
        <v>0</v>
      </c>
      <c r="N17" s="34">
        <f t="shared" ref="N17:N20" si="5">H17+J17+L17</f>
        <v>0</v>
      </c>
      <c r="O17" s="81" t="s">
        <v>21</v>
      </c>
      <c r="Q17" s="22"/>
    </row>
    <row r="18" spans="1:17" ht="28.5">
      <c r="A18" s="39">
        <v>2.4</v>
      </c>
      <c r="B18" s="235" t="s">
        <v>73</v>
      </c>
      <c r="C18" s="31">
        <v>0</v>
      </c>
      <c r="D18" s="31">
        <v>0</v>
      </c>
      <c r="E18" s="31">
        <v>0</v>
      </c>
      <c r="F18" s="31">
        <v>0</v>
      </c>
      <c r="G18" s="31">
        <v>0</v>
      </c>
      <c r="H18" s="31">
        <v>0</v>
      </c>
      <c r="I18" s="31">
        <v>0</v>
      </c>
      <c r="J18" s="31">
        <v>0</v>
      </c>
      <c r="K18" s="31">
        <v>0</v>
      </c>
      <c r="L18" s="31">
        <v>0</v>
      </c>
      <c r="M18" s="33">
        <f t="shared" si="4"/>
        <v>0</v>
      </c>
      <c r="N18" s="34">
        <f t="shared" si="5"/>
        <v>0</v>
      </c>
      <c r="O18" s="81" t="s">
        <v>21</v>
      </c>
      <c r="Q18" s="22"/>
    </row>
    <row r="19" spans="1:17">
      <c r="A19" s="39">
        <v>2.5</v>
      </c>
      <c r="B19" s="47" t="s">
        <v>74</v>
      </c>
      <c r="C19" s="31">
        <v>0</v>
      </c>
      <c r="D19" s="31">
        <v>0</v>
      </c>
      <c r="E19" s="31">
        <v>0</v>
      </c>
      <c r="F19" s="31">
        <v>0</v>
      </c>
      <c r="G19" s="31">
        <v>0</v>
      </c>
      <c r="H19" s="31">
        <v>0</v>
      </c>
      <c r="I19" s="31">
        <v>0</v>
      </c>
      <c r="J19" s="31">
        <v>0</v>
      </c>
      <c r="K19" s="31">
        <v>0</v>
      </c>
      <c r="L19" s="31">
        <v>0</v>
      </c>
      <c r="M19" s="33">
        <f t="shared" si="4"/>
        <v>0</v>
      </c>
      <c r="N19" s="34">
        <f t="shared" si="5"/>
        <v>0</v>
      </c>
      <c r="O19" s="81" t="s">
        <v>21</v>
      </c>
    </row>
    <row r="20" spans="1:17">
      <c r="A20" s="39">
        <v>2.6</v>
      </c>
      <c r="B20" s="47" t="s">
        <v>75</v>
      </c>
      <c r="C20" s="31">
        <v>0</v>
      </c>
      <c r="D20" s="31">
        <v>0</v>
      </c>
      <c r="E20" s="31">
        <v>0</v>
      </c>
      <c r="F20" s="31">
        <v>0</v>
      </c>
      <c r="G20" s="31">
        <v>0</v>
      </c>
      <c r="H20" s="31">
        <v>0</v>
      </c>
      <c r="I20" s="31">
        <v>0</v>
      </c>
      <c r="J20" s="31">
        <v>0</v>
      </c>
      <c r="K20" s="31">
        <v>0</v>
      </c>
      <c r="L20" s="31">
        <v>0</v>
      </c>
      <c r="M20" s="33">
        <f t="shared" si="4"/>
        <v>0</v>
      </c>
      <c r="N20" s="34">
        <f t="shared" si="5"/>
        <v>0</v>
      </c>
      <c r="O20" s="81" t="s">
        <v>21</v>
      </c>
    </row>
    <row r="21" spans="1:17" ht="15">
      <c r="A21" s="40"/>
      <c r="B21" s="48" t="s">
        <v>68</v>
      </c>
      <c r="C21" s="35">
        <f t="shared" ref="C21:M21" si="6">SUM(C15:C20)</f>
        <v>2882</v>
      </c>
      <c r="D21" s="35">
        <f t="shared" si="6"/>
        <v>691190</v>
      </c>
      <c r="E21" s="35">
        <f t="shared" si="6"/>
        <v>2882</v>
      </c>
      <c r="F21" s="35">
        <f t="shared" si="6"/>
        <v>695680</v>
      </c>
      <c r="G21" s="35">
        <f t="shared" si="6"/>
        <v>2882</v>
      </c>
      <c r="H21" s="35">
        <f t="shared" si="6"/>
        <v>704912</v>
      </c>
      <c r="I21" s="35">
        <f t="shared" si="6"/>
        <v>77</v>
      </c>
      <c r="J21" s="35">
        <f t="shared" si="6"/>
        <v>43847</v>
      </c>
      <c r="K21" s="35">
        <f t="shared" si="6"/>
        <v>0</v>
      </c>
      <c r="L21" s="300">
        <f t="shared" si="6"/>
        <v>-11048</v>
      </c>
      <c r="M21" s="35">
        <f t="shared" si="6"/>
        <v>2959</v>
      </c>
      <c r="N21" s="36">
        <f>SUM(N15:N20)</f>
        <v>737711</v>
      </c>
      <c r="O21" s="81" t="s">
        <v>21</v>
      </c>
      <c r="Q21" s="22"/>
    </row>
    <row r="22" spans="1:17" ht="45">
      <c r="A22" s="38" t="s">
        <v>76</v>
      </c>
      <c r="B22" s="45" t="s">
        <v>77</v>
      </c>
      <c r="C22" s="16"/>
      <c r="D22" s="16"/>
      <c r="E22" s="16"/>
      <c r="F22" s="16"/>
      <c r="G22" s="16"/>
      <c r="H22" s="16"/>
      <c r="I22" s="16"/>
      <c r="J22" s="16"/>
      <c r="K22" s="16"/>
      <c r="L22" s="16"/>
      <c r="M22" s="16"/>
      <c r="N22" s="17"/>
      <c r="O22" s="81" t="s">
        <v>21</v>
      </c>
      <c r="Q22" s="22"/>
    </row>
    <row r="23" spans="1:17" ht="42.75">
      <c r="A23" s="39">
        <v>3.1</v>
      </c>
      <c r="B23" s="165" t="s">
        <v>285</v>
      </c>
      <c r="C23" s="31">
        <v>0</v>
      </c>
      <c r="D23" s="31">
        <v>0</v>
      </c>
      <c r="E23" s="31">
        <v>0</v>
      </c>
      <c r="F23" s="31">
        <v>0</v>
      </c>
      <c r="G23" s="31">
        <v>0</v>
      </c>
      <c r="H23" s="31">
        <v>0</v>
      </c>
      <c r="I23" s="31">
        <v>0</v>
      </c>
      <c r="J23" s="31">
        <v>0</v>
      </c>
      <c r="K23" s="31">
        <v>0</v>
      </c>
      <c r="L23" s="31">
        <v>0</v>
      </c>
      <c r="M23" s="33">
        <f t="shared" ref="M23:M26" si="7">G23+I23+K23</f>
        <v>0</v>
      </c>
      <c r="N23" s="34">
        <f t="shared" ref="N23:N26" si="8">H23+J23+L23</f>
        <v>0</v>
      </c>
      <c r="O23" s="81" t="s">
        <v>21</v>
      </c>
      <c r="Q23" s="22"/>
    </row>
    <row r="24" spans="1:17" ht="57">
      <c r="A24" s="39">
        <v>3.2</v>
      </c>
      <c r="B24" s="165" t="s">
        <v>286</v>
      </c>
      <c r="C24" s="31">
        <v>0</v>
      </c>
      <c r="D24" s="31">
        <v>0</v>
      </c>
      <c r="E24" s="31">
        <v>0</v>
      </c>
      <c r="F24" s="31">
        <v>0</v>
      </c>
      <c r="G24" s="31">
        <v>0</v>
      </c>
      <c r="H24" s="31">
        <v>0</v>
      </c>
      <c r="I24" s="31">
        <v>0</v>
      </c>
      <c r="J24" s="31">
        <v>0</v>
      </c>
      <c r="K24" s="31">
        <v>0</v>
      </c>
      <c r="L24" s="31">
        <v>0</v>
      </c>
      <c r="M24" s="33">
        <f t="shared" si="7"/>
        <v>0</v>
      </c>
      <c r="N24" s="34">
        <f t="shared" si="8"/>
        <v>0</v>
      </c>
      <c r="O24" s="81" t="s">
        <v>21</v>
      </c>
      <c r="Q24" s="22"/>
    </row>
    <row r="25" spans="1:17" ht="42.75">
      <c r="A25" s="39">
        <v>3.3</v>
      </c>
      <c r="B25" s="46" t="s">
        <v>80</v>
      </c>
      <c r="C25" s="31">
        <v>0</v>
      </c>
      <c r="D25" s="31">
        <v>0</v>
      </c>
      <c r="E25" s="31">
        <v>0</v>
      </c>
      <c r="F25" s="31">
        <v>0</v>
      </c>
      <c r="G25" s="31">
        <v>0</v>
      </c>
      <c r="H25" s="31">
        <v>0</v>
      </c>
      <c r="I25" s="31">
        <v>0</v>
      </c>
      <c r="J25" s="31">
        <v>0</v>
      </c>
      <c r="K25" s="31">
        <v>0</v>
      </c>
      <c r="L25" s="31">
        <v>0</v>
      </c>
      <c r="M25" s="33">
        <f t="shared" si="7"/>
        <v>0</v>
      </c>
      <c r="N25" s="34">
        <f t="shared" si="8"/>
        <v>0</v>
      </c>
      <c r="O25" s="81" t="s">
        <v>21</v>
      </c>
      <c r="Q25" s="22"/>
    </row>
    <row r="26" spans="1:17" ht="28.5">
      <c r="A26" s="39">
        <v>3.4</v>
      </c>
      <c r="B26" s="46" t="s">
        <v>81</v>
      </c>
      <c r="C26" s="31">
        <v>0</v>
      </c>
      <c r="D26" s="31">
        <v>0</v>
      </c>
      <c r="E26" s="31">
        <v>0</v>
      </c>
      <c r="F26" s="31">
        <v>0</v>
      </c>
      <c r="G26" s="31">
        <v>0</v>
      </c>
      <c r="H26" s="31">
        <v>0</v>
      </c>
      <c r="I26" s="31">
        <v>0</v>
      </c>
      <c r="J26" s="31">
        <v>0</v>
      </c>
      <c r="K26" s="31">
        <v>0</v>
      </c>
      <c r="L26" s="31">
        <v>0</v>
      </c>
      <c r="M26" s="33">
        <f t="shared" si="7"/>
        <v>0</v>
      </c>
      <c r="N26" s="34">
        <f t="shared" si="8"/>
        <v>0</v>
      </c>
      <c r="O26" s="81" t="s">
        <v>21</v>
      </c>
      <c r="Q26" s="22"/>
    </row>
    <row r="27" spans="1:17" ht="15">
      <c r="A27" s="40"/>
      <c r="B27" s="37" t="s">
        <v>78</v>
      </c>
      <c r="C27" s="35">
        <f>SUM(C23:C26)</f>
        <v>0</v>
      </c>
      <c r="D27" s="35">
        <f t="shared" ref="D27:N27" si="9">SUM(D23:D26)</f>
        <v>0</v>
      </c>
      <c r="E27" s="35">
        <f t="shared" si="9"/>
        <v>0</v>
      </c>
      <c r="F27" s="35">
        <f t="shared" si="9"/>
        <v>0</v>
      </c>
      <c r="G27" s="35">
        <f t="shared" si="9"/>
        <v>0</v>
      </c>
      <c r="H27" s="35">
        <f t="shared" si="9"/>
        <v>0</v>
      </c>
      <c r="I27" s="35">
        <f t="shared" si="9"/>
        <v>0</v>
      </c>
      <c r="J27" s="35">
        <f t="shared" si="9"/>
        <v>0</v>
      </c>
      <c r="K27" s="35">
        <f t="shared" si="9"/>
        <v>0</v>
      </c>
      <c r="L27" s="35">
        <f t="shared" si="9"/>
        <v>0</v>
      </c>
      <c r="M27" s="35">
        <f t="shared" si="9"/>
        <v>0</v>
      </c>
      <c r="N27" s="36">
        <f t="shared" si="9"/>
        <v>0</v>
      </c>
      <c r="O27" s="81" t="s">
        <v>21</v>
      </c>
      <c r="Q27" s="22"/>
    </row>
    <row r="28" spans="1:17" ht="15.75" thickBot="1">
      <c r="A28" s="41"/>
      <c r="B28" s="42" t="s">
        <v>79</v>
      </c>
      <c r="C28" s="43">
        <f t="shared" ref="C28:N28" si="10">C27+C21+C13</f>
        <v>4803</v>
      </c>
      <c r="D28" s="43">
        <f t="shared" si="10"/>
        <v>1152000</v>
      </c>
      <c r="E28" s="43">
        <f t="shared" si="10"/>
        <v>4803</v>
      </c>
      <c r="F28" s="43">
        <f t="shared" si="10"/>
        <v>1159280</v>
      </c>
      <c r="G28" s="43">
        <f t="shared" si="10"/>
        <v>4803</v>
      </c>
      <c r="H28" s="43">
        <f t="shared" si="10"/>
        <v>1166587</v>
      </c>
      <c r="I28" s="43">
        <f t="shared" si="10"/>
        <v>128</v>
      </c>
      <c r="J28" s="43">
        <f t="shared" si="10"/>
        <v>73078</v>
      </c>
      <c r="K28" s="43">
        <f t="shared" si="10"/>
        <v>0</v>
      </c>
      <c r="L28" s="43">
        <f t="shared" si="10"/>
        <v>-10147</v>
      </c>
      <c r="M28" s="43">
        <f t="shared" si="10"/>
        <v>4931</v>
      </c>
      <c r="N28" s="177">
        <f t="shared" si="10"/>
        <v>1229518</v>
      </c>
      <c r="O28" s="81" t="s">
        <v>21</v>
      </c>
      <c r="Q28" s="5" t="s">
        <v>287</v>
      </c>
    </row>
    <row r="29" spans="1:17">
      <c r="O29" s="81" t="s">
        <v>21</v>
      </c>
    </row>
    <row r="30" spans="1:17" ht="15">
      <c r="A30" s="441" t="s">
        <v>245</v>
      </c>
      <c r="B30" s="441"/>
      <c r="C30" s="441"/>
      <c r="D30" s="441"/>
      <c r="E30" s="441"/>
      <c r="F30" s="441"/>
      <c r="G30" s="441"/>
      <c r="H30" s="441"/>
      <c r="I30" s="441"/>
      <c r="J30" s="441"/>
      <c r="K30" s="441"/>
      <c r="L30" s="441"/>
      <c r="M30" s="441"/>
      <c r="N30" s="441"/>
      <c r="O30" s="81" t="s">
        <v>21</v>
      </c>
    </row>
    <row r="31" spans="1:17">
      <c r="O31" s="81" t="s">
        <v>21</v>
      </c>
    </row>
    <row r="32" spans="1:17">
      <c r="A32" s="195" t="s">
        <v>340</v>
      </c>
      <c r="O32" s="81" t="s">
        <v>22</v>
      </c>
    </row>
  </sheetData>
  <mergeCells count="14">
    <mergeCell ref="A30:N30"/>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sheetPr>
    <tabColor theme="4" tint="0.59999389629810485"/>
  </sheetPr>
  <dimension ref="A1:P82"/>
  <sheetViews>
    <sheetView view="pageBreakPreview" zoomScaleNormal="100" zoomScaleSheetLayoutView="100" workbookViewId="0">
      <pane xSplit="4" ySplit="6" topLeftCell="E63" activePane="bottomRight" state="frozen"/>
      <selection activeCell="H16" sqref="H16"/>
      <selection pane="topRight" activeCell="H16" sqref="H16"/>
      <selection pane="bottomLeft" activeCell="H16" sqref="H16"/>
      <selection pane="bottomRight" activeCell="B68" sqref="B68:D68"/>
    </sheetView>
  </sheetViews>
  <sheetFormatPr defaultColWidth="9.140625" defaultRowHeight="14.25"/>
  <cols>
    <col min="1" max="1" width="3.7109375" style="183" customWidth="1"/>
    <col min="2" max="2" width="71.140625" style="183" customWidth="1"/>
    <col min="3" max="4" width="14.7109375" style="183" customWidth="1"/>
    <col min="5" max="6" width="8.7109375" style="183" customWidth="1"/>
    <col min="7" max="7" width="12.7109375" style="183" customWidth="1"/>
    <col min="8" max="8" width="14" style="57" bestFit="1" customWidth="1"/>
    <col min="9" max="9" width="4.5703125" style="183" customWidth="1"/>
    <col min="10" max="10" width="122.85546875" style="197" customWidth="1"/>
    <col min="11" max="12" width="8.28515625" style="183" customWidth="1"/>
    <col min="13" max="13" width="12.7109375" style="183" customWidth="1"/>
    <col min="14" max="15" width="8.28515625" style="183" customWidth="1"/>
    <col min="16" max="16" width="12.7109375" style="183" customWidth="1"/>
    <col min="17" max="16384" width="9.140625" style="183"/>
  </cols>
  <sheetData>
    <row r="1" spans="1:16" ht="18">
      <c r="A1" s="495" t="s">
        <v>246</v>
      </c>
      <c r="B1" s="495"/>
      <c r="C1" s="495"/>
      <c r="D1" s="495"/>
      <c r="E1" s="495"/>
      <c r="F1" s="495"/>
      <c r="G1" s="495"/>
      <c r="H1" s="51" t="s">
        <v>21</v>
      </c>
      <c r="I1" s="6"/>
      <c r="J1" s="152" t="s">
        <v>30</v>
      </c>
      <c r="K1" s="6"/>
      <c r="L1" s="6"/>
      <c r="M1" s="6"/>
      <c r="N1" s="6"/>
      <c r="O1" s="6"/>
      <c r="P1" s="6"/>
    </row>
    <row r="2" spans="1:16" ht="15">
      <c r="A2" s="496" t="s">
        <v>357</v>
      </c>
      <c r="B2" s="496"/>
      <c r="C2" s="496"/>
      <c r="D2" s="496"/>
      <c r="E2" s="496"/>
      <c r="F2" s="496"/>
      <c r="G2" s="496"/>
      <c r="H2" s="51" t="s">
        <v>21</v>
      </c>
      <c r="I2" s="7"/>
      <c r="J2" s="153"/>
      <c r="K2" s="7"/>
      <c r="L2" s="7"/>
      <c r="M2" s="7"/>
      <c r="N2" s="7"/>
      <c r="O2" s="7"/>
      <c r="P2" s="7"/>
    </row>
    <row r="3" spans="1:16" ht="15">
      <c r="A3" s="497" t="s">
        <v>1</v>
      </c>
      <c r="B3" s="497"/>
      <c r="C3" s="497"/>
      <c r="D3" s="497"/>
      <c r="E3" s="497"/>
      <c r="F3" s="497"/>
      <c r="G3" s="497"/>
      <c r="H3" s="51" t="s">
        <v>21</v>
      </c>
      <c r="I3" s="199"/>
      <c r="J3" s="153" t="s">
        <v>265</v>
      </c>
      <c r="K3" s="199"/>
      <c r="L3" s="199"/>
      <c r="M3" s="199"/>
      <c r="N3" s="199"/>
      <c r="O3" s="199"/>
      <c r="P3" s="199"/>
    </row>
    <row r="4" spans="1:16">
      <c r="A4" s="498" t="s">
        <v>2</v>
      </c>
      <c r="B4" s="498"/>
      <c r="C4" s="498"/>
      <c r="D4" s="498"/>
      <c r="E4" s="498"/>
      <c r="F4" s="498"/>
      <c r="G4" s="498"/>
      <c r="H4" s="51" t="s">
        <v>21</v>
      </c>
      <c r="I4" s="198"/>
      <c r="J4" s="153" t="s">
        <v>264</v>
      </c>
      <c r="K4" s="198"/>
      <c r="L4" s="198"/>
      <c r="M4" s="198"/>
      <c r="N4" s="198"/>
      <c r="O4" s="198"/>
      <c r="P4" s="198"/>
    </row>
    <row r="5" spans="1:16" ht="15" thickBot="1">
      <c r="A5" s="501"/>
      <c r="B5" s="501"/>
      <c r="C5" s="501"/>
      <c r="D5" s="501"/>
      <c r="E5" s="502"/>
      <c r="F5" s="502"/>
      <c r="G5" s="502"/>
      <c r="H5" s="51" t="s">
        <v>21</v>
      </c>
      <c r="I5" s="198"/>
      <c r="J5" s="163" t="s">
        <v>277</v>
      </c>
      <c r="K5" s="198"/>
      <c r="L5" s="198"/>
      <c r="M5" s="198"/>
      <c r="N5" s="198"/>
      <c r="O5" s="198"/>
      <c r="P5" s="198"/>
    </row>
    <row r="6" spans="1:16" s="52" customFormat="1" ht="29.25" customHeight="1" thickBot="1">
      <c r="A6" s="50"/>
      <c r="B6" s="50"/>
      <c r="C6" s="50"/>
      <c r="D6" s="50"/>
      <c r="E6" s="71" t="s">
        <v>4</v>
      </c>
      <c r="F6" s="59" t="s">
        <v>233</v>
      </c>
      <c r="G6" s="58" t="s">
        <v>5</v>
      </c>
      <c r="H6" s="51" t="s">
        <v>21</v>
      </c>
      <c r="J6" s="79" t="s">
        <v>112</v>
      </c>
    </row>
    <row r="7" spans="1:16" s="52" customFormat="1" ht="12.75">
      <c r="A7" s="53"/>
      <c r="B7" s="500" t="s">
        <v>8</v>
      </c>
      <c r="C7" s="500"/>
      <c r="D7" s="500"/>
      <c r="E7" s="60"/>
      <c r="F7" s="60"/>
      <c r="G7" s="72"/>
      <c r="H7" s="51" t="s">
        <v>21</v>
      </c>
      <c r="J7" s="197"/>
    </row>
    <row r="8" spans="1:16" s="52" customFormat="1" ht="12.75">
      <c r="A8" s="54">
        <v>1</v>
      </c>
      <c r="B8" s="503" t="s">
        <v>346</v>
      </c>
      <c r="C8" s="503"/>
      <c r="D8" s="504"/>
      <c r="E8" s="61">
        <v>0</v>
      </c>
      <c r="F8" s="61">
        <v>0</v>
      </c>
      <c r="G8" s="236">
        <f>'B. Summ of Req.'!D18</f>
        <v>-7050</v>
      </c>
      <c r="H8" s="51" t="s">
        <v>21</v>
      </c>
      <c r="J8" s="197"/>
    </row>
    <row r="9" spans="1:16" s="52" customFormat="1" ht="25.5" customHeight="1">
      <c r="A9" s="54"/>
      <c r="B9" s="505"/>
      <c r="C9" s="505"/>
      <c r="D9" s="506"/>
      <c r="E9" s="61"/>
      <c r="F9" s="61"/>
      <c r="G9" s="73"/>
      <c r="H9" s="51" t="s">
        <v>21</v>
      </c>
      <c r="J9" s="197"/>
    </row>
    <row r="10" spans="1:16" s="52" customFormat="1" ht="12.75">
      <c r="A10" s="54">
        <v>2</v>
      </c>
      <c r="B10" s="447" t="s">
        <v>372</v>
      </c>
      <c r="C10" s="462"/>
      <c r="D10" s="462"/>
      <c r="E10" s="61">
        <v>0</v>
      </c>
      <c r="F10" s="61">
        <v>0</v>
      </c>
      <c r="G10" s="236">
        <v>-230</v>
      </c>
      <c r="H10" s="51" t="s">
        <v>21</v>
      </c>
      <c r="J10" s="197"/>
    </row>
    <row r="11" spans="1:16" s="52" customFormat="1" ht="27.75" customHeight="1">
      <c r="A11" s="66"/>
      <c r="B11" s="462" t="s">
        <v>373</v>
      </c>
      <c r="C11" s="462"/>
      <c r="D11" s="463"/>
      <c r="E11" s="214"/>
      <c r="F11" s="214"/>
      <c r="G11" s="215"/>
      <c r="H11" s="51" t="s">
        <v>21</v>
      </c>
      <c r="J11" s="197"/>
    </row>
    <row r="12" spans="1:16" s="52" customFormat="1" ht="12.75" customHeight="1">
      <c r="A12" s="55"/>
      <c r="B12" s="455" t="s">
        <v>83</v>
      </c>
      <c r="C12" s="455"/>
      <c r="D12" s="478"/>
      <c r="E12" s="62">
        <f>SUM(E8:E10)</f>
        <v>0</v>
      </c>
      <c r="F12" s="62">
        <f>SUM(F8:F10)</f>
        <v>0</v>
      </c>
      <c r="G12" s="237">
        <f>SUM(G8:G10)</f>
        <v>-7280</v>
      </c>
      <c r="H12" s="51" t="s">
        <v>21</v>
      </c>
      <c r="J12" s="79" t="s">
        <v>113</v>
      </c>
    </row>
    <row r="13" spans="1:16" s="52" customFormat="1" ht="12.75">
      <c r="A13" s="56"/>
      <c r="B13" s="477" t="s">
        <v>84</v>
      </c>
      <c r="C13" s="477"/>
      <c r="D13" s="477"/>
      <c r="E13" s="61"/>
      <c r="F13" s="61"/>
      <c r="G13" s="73"/>
      <c r="H13" s="51" t="s">
        <v>21</v>
      </c>
      <c r="J13" s="197"/>
    </row>
    <row r="14" spans="1:16" s="52" customFormat="1" ht="26.25" customHeight="1">
      <c r="A14" s="54"/>
      <c r="B14" s="462" t="s">
        <v>85</v>
      </c>
      <c r="C14" s="462"/>
      <c r="D14" s="462"/>
      <c r="E14" s="61"/>
      <c r="F14" s="61"/>
      <c r="G14" s="73"/>
      <c r="H14" s="51" t="s">
        <v>21</v>
      </c>
      <c r="J14" s="197"/>
    </row>
    <row r="15" spans="1:16" s="52" customFormat="1" ht="29.25" customHeight="1">
      <c r="A15" s="54">
        <v>1</v>
      </c>
      <c r="B15" s="450" t="s">
        <v>384</v>
      </c>
      <c r="C15" s="460"/>
      <c r="D15" s="461"/>
      <c r="E15" s="61">
        <v>0</v>
      </c>
      <c r="F15" s="61">
        <v>0</v>
      </c>
      <c r="G15" s="73">
        <v>1140</v>
      </c>
      <c r="H15" s="51" t="s">
        <v>21</v>
      </c>
      <c r="J15" s="197"/>
    </row>
    <row r="16" spans="1:16" s="52" customFormat="1" ht="46.5" customHeight="1">
      <c r="A16" s="54">
        <v>2</v>
      </c>
      <c r="B16" s="450" t="s">
        <v>385</v>
      </c>
      <c r="C16" s="460"/>
      <c r="D16" s="461"/>
      <c r="E16" s="61">
        <v>0</v>
      </c>
      <c r="F16" s="61">
        <v>0</v>
      </c>
      <c r="G16" s="73">
        <v>451</v>
      </c>
      <c r="H16" s="51" t="s">
        <v>21</v>
      </c>
      <c r="J16" s="197"/>
    </row>
    <row r="17" spans="1:10" s="52" customFormat="1" ht="56.25" customHeight="1">
      <c r="A17" s="54">
        <v>3</v>
      </c>
      <c r="B17" s="450" t="s">
        <v>386</v>
      </c>
      <c r="C17" s="460"/>
      <c r="D17" s="461"/>
      <c r="E17" s="61">
        <v>0</v>
      </c>
      <c r="F17" s="61">
        <v>0</v>
      </c>
      <c r="G17" s="73">
        <v>2600</v>
      </c>
      <c r="H17" s="51" t="s">
        <v>21</v>
      </c>
      <c r="J17" s="197"/>
    </row>
    <row r="18" spans="1:10" s="52" customFormat="1" ht="30.75" customHeight="1">
      <c r="A18" s="54">
        <v>4</v>
      </c>
      <c r="B18" s="460" t="s">
        <v>387</v>
      </c>
      <c r="C18" s="460"/>
      <c r="D18" s="461"/>
      <c r="E18" s="61">
        <v>0</v>
      </c>
      <c r="F18" s="61">
        <v>0</v>
      </c>
      <c r="G18" s="236">
        <v>-332</v>
      </c>
      <c r="H18" s="51" t="s">
        <v>21</v>
      </c>
      <c r="J18" s="197"/>
    </row>
    <row r="19" spans="1:10" s="52" customFormat="1" ht="29.25" customHeight="1">
      <c r="A19" s="54">
        <v>5</v>
      </c>
      <c r="B19" s="460" t="s">
        <v>388</v>
      </c>
      <c r="C19" s="460"/>
      <c r="D19" s="461"/>
      <c r="E19" s="61">
        <v>0</v>
      </c>
      <c r="F19" s="61">
        <v>0</v>
      </c>
      <c r="G19" s="236">
        <v>-26</v>
      </c>
      <c r="H19" s="51" t="s">
        <v>21</v>
      </c>
      <c r="J19" s="197"/>
    </row>
    <row r="20" spans="1:10" s="52" customFormat="1" ht="12.75">
      <c r="A20" s="55"/>
      <c r="B20" s="455" t="s">
        <v>86</v>
      </c>
      <c r="C20" s="455"/>
      <c r="D20" s="478"/>
      <c r="E20" s="62">
        <f>SUM(E14:E19)</f>
        <v>0</v>
      </c>
      <c r="F20" s="62">
        <f>SUM(F14:F19)</f>
        <v>0</v>
      </c>
      <c r="G20" s="74">
        <f>SUM(G14:G19)</f>
        <v>3833</v>
      </c>
      <c r="H20" s="51" t="s">
        <v>21</v>
      </c>
      <c r="J20" s="79" t="s">
        <v>113</v>
      </c>
    </row>
    <row r="21" spans="1:10" s="52" customFormat="1" ht="12.75">
      <c r="A21" s="64"/>
      <c r="B21" s="499" t="s">
        <v>10</v>
      </c>
      <c r="C21" s="499"/>
      <c r="D21" s="499"/>
      <c r="E21" s="63"/>
      <c r="F21" s="63"/>
      <c r="G21" s="75"/>
      <c r="H21" s="51" t="s">
        <v>21</v>
      </c>
      <c r="J21" s="197"/>
    </row>
    <row r="22" spans="1:10" s="52" customFormat="1" ht="12.75" customHeight="1">
      <c r="A22" s="184">
        <v>1</v>
      </c>
      <c r="B22" s="488" t="s">
        <v>402</v>
      </c>
      <c r="C22" s="489"/>
      <c r="D22" s="490"/>
      <c r="E22" s="185"/>
      <c r="F22" s="185"/>
      <c r="G22" s="186"/>
      <c r="H22" s="51" t="s">
        <v>21</v>
      </c>
      <c r="J22" s="197"/>
    </row>
    <row r="23" spans="1:10" s="52" customFormat="1" ht="39.75" customHeight="1">
      <c r="A23" s="184"/>
      <c r="B23" s="491"/>
      <c r="C23" s="491"/>
      <c r="D23" s="492"/>
      <c r="E23" s="185">
        <v>0</v>
      </c>
      <c r="F23" s="185">
        <v>0</v>
      </c>
      <c r="G23" s="186">
        <v>5130</v>
      </c>
      <c r="H23" s="51" t="s">
        <v>21</v>
      </c>
      <c r="J23" s="197"/>
    </row>
    <row r="24" spans="1:10" s="52" customFormat="1" ht="12.75" customHeight="1">
      <c r="A24" s="184">
        <v>2</v>
      </c>
      <c r="B24" s="488" t="s">
        <v>403</v>
      </c>
      <c r="C24" s="489"/>
      <c r="D24" s="490"/>
      <c r="E24" s="185"/>
      <c r="F24" s="185"/>
      <c r="G24" s="186"/>
      <c r="H24" s="51" t="s">
        <v>21</v>
      </c>
      <c r="J24" s="197"/>
    </row>
    <row r="25" spans="1:10" s="52" customFormat="1" ht="50.25" customHeight="1">
      <c r="A25" s="184"/>
      <c r="B25" s="491"/>
      <c r="C25" s="491"/>
      <c r="D25" s="492"/>
      <c r="E25" s="185">
        <v>0</v>
      </c>
      <c r="F25" s="185">
        <v>0</v>
      </c>
      <c r="G25" s="186">
        <v>857</v>
      </c>
      <c r="H25" s="51" t="s">
        <v>21</v>
      </c>
      <c r="J25" s="197"/>
    </row>
    <row r="26" spans="1:10" s="52" customFormat="1" ht="12.75" hidden="1" customHeight="1">
      <c r="A26" s="66">
        <v>3</v>
      </c>
      <c r="B26" s="479" t="s">
        <v>410</v>
      </c>
      <c r="C26" s="479"/>
      <c r="D26" s="480"/>
      <c r="E26" s="61"/>
      <c r="F26" s="61"/>
      <c r="G26" s="73"/>
      <c r="H26" s="51" t="s">
        <v>21</v>
      </c>
      <c r="J26" s="197"/>
    </row>
    <row r="27" spans="1:10" s="52" customFormat="1" ht="75" hidden="1" customHeight="1">
      <c r="A27" s="264"/>
      <c r="B27" s="481"/>
      <c r="C27" s="481"/>
      <c r="D27" s="482"/>
      <c r="E27" s="61">
        <v>0</v>
      </c>
      <c r="F27" s="61">
        <v>0</v>
      </c>
      <c r="G27" s="73">
        <f>D46</f>
        <v>0</v>
      </c>
      <c r="H27" s="51" t="s">
        <v>21</v>
      </c>
      <c r="J27" s="197"/>
    </row>
    <row r="28" spans="1:10" s="52" customFormat="1" ht="36" hidden="1">
      <c r="A28" s="265"/>
      <c r="B28" s="266"/>
      <c r="C28" s="267" t="s">
        <v>252</v>
      </c>
      <c r="D28" s="268" t="s">
        <v>87</v>
      </c>
      <c r="E28" s="269"/>
      <c r="F28" s="269"/>
      <c r="G28" s="270"/>
      <c r="H28" s="51" t="s">
        <v>21</v>
      </c>
      <c r="J28" s="197"/>
    </row>
    <row r="29" spans="1:10" s="52" customFormat="1" ht="12.75" hidden="1">
      <c r="A29" s="265"/>
      <c r="B29" s="271" t="s">
        <v>379</v>
      </c>
      <c r="C29" s="272">
        <v>0</v>
      </c>
      <c r="D29" s="272">
        <v>0</v>
      </c>
      <c r="E29" s="61"/>
      <c r="F29" s="61"/>
      <c r="G29" s="73"/>
      <c r="H29" s="51" t="s">
        <v>21</v>
      </c>
      <c r="J29" s="197"/>
    </row>
    <row r="30" spans="1:10" s="52" customFormat="1" ht="12.75" hidden="1">
      <c r="A30" s="265"/>
      <c r="B30" s="271" t="s">
        <v>88</v>
      </c>
      <c r="C30" s="273">
        <v>0</v>
      </c>
      <c r="D30" s="273">
        <v>0</v>
      </c>
      <c r="E30" s="61"/>
      <c r="F30" s="61"/>
      <c r="G30" s="73"/>
      <c r="H30" s="51" t="s">
        <v>21</v>
      </c>
      <c r="J30" s="197"/>
    </row>
    <row r="31" spans="1:10" s="52" customFormat="1" ht="12.75" hidden="1">
      <c r="A31" s="265"/>
      <c r="B31" s="271" t="s">
        <v>89</v>
      </c>
      <c r="C31" s="274">
        <f>SUM(C29:C30)</f>
        <v>0</v>
      </c>
      <c r="D31" s="274">
        <f>SUM(D29:D30)</f>
        <v>0</v>
      </c>
      <c r="E31" s="61"/>
      <c r="F31" s="61"/>
      <c r="G31" s="73"/>
      <c r="H31" s="51" t="s">
        <v>21</v>
      </c>
      <c r="J31" s="197"/>
    </row>
    <row r="32" spans="1:10" s="52" customFormat="1" ht="12.75" hidden="1">
      <c r="A32" s="265"/>
      <c r="B32" s="271" t="s">
        <v>90</v>
      </c>
      <c r="C32" s="273"/>
      <c r="D32" s="273">
        <v>0</v>
      </c>
      <c r="E32" s="61"/>
      <c r="F32" s="61"/>
      <c r="G32" s="73"/>
      <c r="H32" s="51" t="s">
        <v>21</v>
      </c>
      <c r="J32" s="197"/>
    </row>
    <row r="33" spans="1:10" s="52" customFormat="1" ht="12.75" hidden="1">
      <c r="A33" s="265"/>
      <c r="B33" s="275" t="s">
        <v>91</v>
      </c>
      <c r="C33" s="276">
        <f>SUM(C31:C32)</f>
        <v>0</v>
      </c>
      <c r="D33" s="276">
        <f>SUM(D31:D32)</f>
        <v>0</v>
      </c>
      <c r="E33" s="65"/>
      <c r="F33" s="65"/>
      <c r="G33" s="277"/>
      <c r="H33" s="51" t="s">
        <v>21</v>
      </c>
      <c r="J33" s="79"/>
    </row>
    <row r="34" spans="1:10" hidden="1">
      <c r="A34" s="265"/>
      <c r="B34" s="271" t="s">
        <v>92</v>
      </c>
      <c r="C34" s="274"/>
      <c r="D34" s="274">
        <v>0</v>
      </c>
      <c r="E34" s="278"/>
      <c r="F34" s="278"/>
      <c r="G34" s="279"/>
      <c r="H34" s="51" t="s">
        <v>21</v>
      </c>
    </row>
    <row r="35" spans="1:10" hidden="1">
      <c r="A35" s="280"/>
      <c r="B35" s="271" t="s">
        <v>93</v>
      </c>
      <c r="C35" s="274"/>
      <c r="D35" s="274">
        <v>0</v>
      </c>
      <c r="E35" s="278"/>
      <c r="F35" s="278"/>
      <c r="G35" s="279"/>
      <c r="H35" s="51" t="s">
        <v>21</v>
      </c>
    </row>
    <row r="36" spans="1:10" hidden="1">
      <c r="A36" s="280"/>
      <c r="B36" s="271" t="s">
        <v>94</v>
      </c>
      <c r="C36" s="274"/>
      <c r="D36" s="274">
        <v>0</v>
      </c>
      <c r="E36" s="278"/>
      <c r="F36" s="278"/>
      <c r="G36" s="279"/>
      <c r="H36" s="51" t="s">
        <v>21</v>
      </c>
    </row>
    <row r="37" spans="1:10" hidden="1">
      <c r="A37" s="280"/>
      <c r="B37" s="271" t="s">
        <v>95</v>
      </c>
      <c r="C37" s="274"/>
      <c r="D37" s="274">
        <v>0</v>
      </c>
      <c r="E37" s="278"/>
      <c r="F37" s="278"/>
      <c r="G37" s="279"/>
      <c r="H37" s="51" t="s">
        <v>21</v>
      </c>
    </row>
    <row r="38" spans="1:10" hidden="1">
      <c r="A38" s="280"/>
      <c r="B38" s="271" t="s">
        <v>96</v>
      </c>
      <c r="C38" s="281"/>
      <c r="D38" s="276">
        <f>SUM(D39:D42)</f>
        <v>0</v>
      </c>
      <c r="E38" s="278"/>
      <c r="F38" s="278"/>
      <c r="G38" s="279"/>
      <c r="H38" s="51" t="s">
        <v>21</v>
      </c>
    </row>
    <row r="39" spans="1:10" hidden="1">
      <c r="A39" s="280"/>
      <c r="B39" s="282" t="s">
        <v>97</v>
      </c>
      <c r="C39" s="274"/>
      <c r="D39" s="274">
        <v>0</v>
      </c>
      <c r="E39" s="278"/>
      <c r="F39" s="278"/>
      <c r="G39" s="279"/>
      <c r="H39" s="51" t="s">
        <v>21</v>
      </c>
    </row>
    <row r="40" spans="1:10" hidden="1">
      <c r="A40" s="280"/>
      <c r="B40" s="282" t="s">
        <v>98</v>
      </c>
      <c r="C40" s="274"/>
      <c r="D40" s="274">
        <v>0</v>
      </c>
      <c r="E40" s="278"/>
      <c r="F40" s="278"/>
      <c r="G40" s="279"/>
      <c r="H40" s="51" t="s">
        <v>21</v>
      </c>
    </row>
    <row r="41" spans="1:10" hidden="1">
      <c r="A41" s="280"/>
      <c r="B41" s="282" t="s">
        <v>99</v>
      </c>
      <c r="C41" s="274"/>
      <c r="D41" s="274">
        <v>0</v>
      </c>
      <c r="E41" s="278"/>
      <c r="F41" s="278"/>
      <c r="G41" s="279"/>
      <c r="H41" s="51" t="s">
        <v>21</v>
      </c>
    </row>
    <row r="42" spans="1:10" hidden="1">
      <c r="A42" s="280"/>
      <c r="B42" s="282" t="s">
        <v>100</v>
      </c>
      <c r="C42" s="274"/>
      <c r="D42" s="274">
        <v>0</v>
      </c>
      <c r="E42" s="278"/>
      <c r="F42" s="278"/>
      <c r="G42" s="279"/>
      <c r="H42" s="51" t="s">
        <v>21</v>
      </c>
    </row>
    <row r="43" spans="1:10" hidden="1">
      <c r="A43" s="280"/>
      <c r="B43" s="271" t="s">
        <v>101</v>
      </c>
      <c r="C43" s="274"/>
      <c r="D43" s="274">
        <v>0</v>
      </c>
      <c r="E43" s="278"/>
      <c r="F43" s="278"/>
      <c r="G43" s="279"/>
      <c r="H43" s="51" t="s">
        <v>21</v>
      </c>
    </row>
    <row r="44" spans="1:10" hidden="1">
      <c r="A44" s="280"/>
      <c r="B44" s="271" t="s">
        <v>102</v>
      </c>
      <c r="C44" s="274"/>
      <c r="D44" s="274">
        <v>0</v>
      </c>
      <c r="E44" s="278"/>
      <c r="F44" s="278"/>
      <c r="G44" s="279"/>
      <c r="H44" s="51" t="s">
        <v>21</v>
      </c>
    </row>
    <row r="45" spans="1:10" s="52" customFormat="1" ht="12.75" hidden="1">
      <c r="A45" s="53"/>
      <c r="B45" s="275" t="s">
        <v>103</v>
      </c>
      <c r="C45" s="276"/>
      <c r="D45" s="276">
        <f>SUM(D35:D38,D43:D44)</f>
        <v>0</v>
      </c>
      <c r="E45" s="65"/>
      <c r="F45" s="65"/>
      <c r="G45" s="277"/>
      <c r="H45" s="51" t="s">
        <v>21</v>
      </c>
      <c r="J45" s="79"/>
    </row>
    <row r="46" spans="1:10" s="52" customFormat="1" ht="12.75" hidden="1">
      <c r="A46" s="53"/>
      <c r="B46" s="283" t="s">
        <v>255</v>
      </c>
      <c r="C46" s="276">
        <f>C33</f>
        <v>0</v>
      </c>
      <c r="D46" s="276">
        <f>D45+D33</f>
        <v>0</v>
      </c>
      <c r="E46" s="65"/>
      <c r="F46" s="65"/>
      <c r="G46" s="277"/>
      <c r="H46" s="51" t="s">
        <v>21</v>
      </c>
      <c r="J46" s="79"/>
    </row>
    <row r="47" spans="1:10" s="52" customFormat="1" ht="48.75" hidden="1" customHeight="1">
      <c r="A47" s="54">
        <v>4</v>
      </c>
      <c r="B47" s="450" t="s">
        <v>411</v>
      </c>
      <c r="C47" s="450"/>
      <c r="D47" s="483"/>
      <c r="E47" s="65"/>
      <c r="F47" s="65"/>
      <c r="G47" s="73">
        <v>0</v>
      </c>
      <c r="H47" s="51" t="s">
        <v>21</v>
      </c>
      <c r="J47" s="197"/>
    </row>
    <row r="48" spans="1:10" s="52" customFormat="1" ht="36.75" customHeight="1">
      <c r="A48" s="263">
        <v>3</v>
      </c>
      <c r="B48" s="484" t="s">
        <v>412</v>
      </c>
      <c r="C48" s="484"/>
      <c r="D48" s="485"/>
      <c r="E48" s="61">
        <v>0</v>
      </c>
      <c r="F48" s="61">
        <v>0</v>
      </c>
      <c r="G48" s="73">
        <v>48</v>
      </c>
      <c r="H48" s="51" t="s">
        <v>21</v>
      </c>
      <c r="J48" s="197"/>
    </row>
    <row r="49" spans="1:10" s="52" customFormat="1" ht="38.25" customHeight="1">
      <c r="A49" s="263">
        <v>4</v>
      </c>
      <c r="B49" s="486" t="s">
        <v>404</v>
      </c>
      <c r="C49" s="486"/>
      <c r="D49" s="487"/>
      <c r="E49" s="61">
        <v>0</v>
      </c>
      <c r="F49" s="61">
        <v>0</v>
      </c>
      <c r="G49" s="73">
        <v>1743</v>
      </c>
      <c r="H49" s="51" t="s">
        <v>21</v>
      </c>
      <c r="J49" s="197"/>
    </row>
    <row r="50" spans="1:10" s="52" customFormat="1" ht="63" customHeight="1">
      <c r="A50" s="263">
        <v>5</v>
      </c>
      <c r="B50" s="486" t="s">
        <v>405</v>
      </c>
      <c r="C50" s="493"/>
      <c r="D50" s="494"/>
      <c r="E50" s="61">
        <v>0</v>
      </c>
      <c r="F50" s="61">
        <v>0</v>
      </c>
      <c r="G50" s="73">
        <v>649</v>
      </c>
      <c r="H50" s="51" t="s">
        <v>21</v>
      </c>
      <c r="J50" s="197"/>
    </row>
    <row r="51" spans="1:10" s="52" customFormat="1" ht="12.75">
      <c r="A51" s="55"/>
      <c r="B51" s="464" t="s">
        <v>104</v>
      </c>
      <c r="C51" s="464"/>
      <c r="D51" s="464"/>
      <c r="E51" s="62">
        <f>SUM(E23:E50)</f>
        <v>0</v>
      </c>
      <c r="F51" s="62">
        <f>SUM(F23:F50)</f>
        <v>0</v>
      </c>
      <c r="G51" s="74">
        <f>SUM(G23:G50)</f>
        <v>8427</v>
      </c>
      <c r="H51" s="51" t="s">
        <v>21</v>
      </c>
      <c r="J51" s="79" t="s">
        <v>114</v>
      </c>
    </row>
    <row r="52" spans="1:10" s="52" customFormat="1" ht="12.75">
      <c r="A52" s="68"/>
      <c r="B52" s="465" t="s">
        <v>11</v>
      </c>
      <c r="C52" s="465"/>
      <c r="D52" s="466"/>
      <c r="E52" s="67"/>
      <c r="F52" s="67"/>
      <c r="G52" s="76"/>
      <c r="H52" s="51" t="s">
        <v>21</v>
      </c>
      <c r="J52" s="197"/>
    </row>
    <row r="53" spans="1:10" s="52" customFormat="1" ht="76.5" hidden="1" customHeight="1">
      <c r="A53" s="54">
        <v>1</v>
      </c>
      <c r="B53" s="447" t="s">
        <v>374</v>
      </c>
      <c r="C53" s="447"/>
      <c r="D53" s="467"/>
      <c r="E53" s="65"/>
      <c r="F53" s="65"/>
      <c r="G53" s="73">
        <v>0</v>
      </c>
      <c r="H53" s="51" t="s">
        <v>21</v>
      </c>
      <c r="J53" s="197"/>
    </row>
    <row r="54" spans="1:10" s="52" customFormat="1" ht="39" customHeight="1">
      <c r="A54" s="54">
        <v>1</v>
      </c>
      <c r="B54" s="468" t="s">
        <v>406</v>
      </c>
      <c r="C54" s="469"/>
      <c r="D54" s="470"/>
      <c r="E54" s="61">
        <v>0</v>
      </c>
      <c r="F54" s="61">
        <v>0</v>
      </c>
      <c r="G54" s="73">
        <v>1833</v>
      </c>
      <c r="H54" s="51" t="s">
        <v>21</v>
      </c>
      <c r="J54" s="197"/>
    </row>
    <row r="55" spans="1:10" s="52" customFormat="1" ht="37.5" customHeight="1">
      <c r="A55" s="54">
        <v>2</v>
      </c>
      <c r="B55" s="447" t="s">
        <v>105</v>
      </c>
      <c r="C55" s="448"/>
      <c r="D55" s="449"/>
      <c r="E55" s="61">
        <v>0</v>
      </c>
      <c r="F55" s="61">
        <v>0</v>
      </c>
      <c r="G55" s="236">
        <v>-4630</v>
      </c>
      <c r="H55" s="51" t="s">
        <v>21</v>
      </c>
      <c r="J55" s="197"/>
    </row>
    <row r="56" spans="1:10" s="52" customFormat="1" ht="12.75">
      <c r="A56" s="55"/>
      <c r="B56" s="455" t="s">
        <v>106</v>
      </c>
      <c r="C56" s="455"/>
      <c r="D56" s="455"/>
      <c r="E56" s="62">
        <f>SUM(E53:E55)</f>
        <v>0</v>
      </c>
      <c r="F56" s="62">
        <f>SUM(F53:F55)</f>
        <v>0</v>
      </c>
      <c r="G56" s="237">
        <f>SUM(G53:G55)</f>
        <v>-2797</v>
      </c>
      <c r="H56" s="51" t="s">
        <v>21</v>
      </c>
      <c r="J56" s="79" t="s">
        <v>115</v>
      </c>
    </row>
    <row r="57" spans="1:10" s="52" customFormat="1" ht="12.75">
      <c r="A57" s="54"/>
      <c r="B57" s="456" t="s">
        <v>12</v>
      </c>
      <c r="C57" s="456"/>
      <c r="D57" s="457"/>
      <c r="E57" s="65"/>
      <c r="F57" s="65"/>
      <c r="G57" s="73"/>
      <c r="H57" s="51" t="s">
        <v>21</v>
      </c>
      <c r="J57" s="197"/>
    </row>
    <row r="58" spans="1:10" s="52" customFormat="1" ht="75.75" customHeight="1">
      <c r="A58" s="54">
        <v>1</v>
      </c>
      <c r="B58" s="447" t="s">
        <v>395</v>
      </c>
      <c r="C58" s="448"/>
      <c r="D58" s="449"/>
      <c r="E58" s="61">
        <v>0</v>
      </c>
      <c r="F58" s="61">
        <v>0</v>
      </c>
      <c r="G58" s="73">
        <v>209</v>
      </c>
      <c r="H58" s="51" t="s">
        <v>21</v>
      </c>
      <c r="J58" s="197"/>
    </row>
    <row r="59" spans="1:10" s="52" customFormat="1" ht="51" customHeight="1">
      <c r="A59" s="54">
        <v>2</v>
      </c>
      <c r="B59" s="462" t="s">
        <v>396</v>
      </c>
      <c r="C59" s="462"/>
      <c r="D59" s="463"/>
      <c r="E59" s="61">
        <v>0</v>
      </c>
      <c r="F59" s="61">
        <v>0</v>
      </c>
      <c r="G59" s="73">
        <v>2773</v>
      </c>
      <c r="H59" s="51" t="s">
        <v>21</v>
      </c>
      <c r="J59" s="197"/>
    </row>
    <row r="60" spans="1:10" s="52" customFormat="1" ht="84.75" customHeight="1">
      <c r="A60" s="54">
        <v>3</v>
      </c>
      <c r="B60" s="460" t="s">
        <v>375</v>
      </c>
      <c r="C60" s="460"/>
      <c r="D60" s="461"/>
      <c r="E60" s="61">
        <v>0</v>
      </c>
      <c r="F60" s="61">
        <v>0</v>
      </c>
      <c r="G60" s="73">
        <v>2400</v>
      </c>
      <c r="H60" s="51" t="s">
        <v>21</v>
      </c>
      <c r="J60" s="197"/>
    </row>
    <row r="61" spans="1:10" s="52" customFormat="1" ht="12.75">
      <c r="A61" s="55"/>
      <c r="B61" s="455" t="s">
        <v>107</v>
      </c>
      <c r="C61" s="455"/>
      <c r="D61" s="455"/>
      <c r="E61" s="62">
        <f>SUM(E57:E60)</f>
        <v>0</v>
      </c>
      <c r="F61" s="62">
        <f>SUM(F57:F60)</f>
        <v>0</v>
      </c>
      <c r="G61" s="74">
        <f>SUM(G57:G60)</f>
        <v>5382</v>
      </c>
      <c r="H61" s="51" t="s">
        <v>21</v>
      </c>
      <c r="J61" s="79" t="s">
        <v>253</v>
      </c>
    </row>
    <row r="62" spans="1:10" s="52" customFormat="1" ht="12.75">
      <c r="A62" s="54"/>
      <c r="B62" s="456" t="s">
        <v>13</v>
      </c>
      <c r="C62" s="456"/>
      <c r="D62" s="457"/>
      <c r="E62" s="65"/>
      <c r="F62" s="65"/>
      <c r="G62" s="73"/>
      <c r="H62" s="51" t="s">
        <v>21</v>
      </c>
      <c r="J62" s="197"/>
    </row>
    <row r="63" spans="1:10" s="52" customFormat="1" ht="51" customHeight="1">
      <c r="A63" s="54">
        <v>1</v>
      </c>
      <c r="B63" s="447" t="s">
        <v>407</v>
      </c>
      <c r="C63" s="448"/>
      <c r="D63" s="449"/>
      <c r="E63" s="61">
        <v>0</v>
      </c>
      <c r="F63" s="61">
        <v>0</v>
      </c>
      <c r="G63" s="236">
        <v>-41</v>
      </c>
      <c r="H63" s="51" t="s">
        <v>21</v>
      </c>
      <c r="J63" s="197"/>
    </row>
    <row r="64" spans="1:10" s="52" customFormat="1" ht="48.75" customHeight="1">
      <c r="A64" s="54">
        <v>2</v>
      </c>
      <c r="B64" s="447" t="s">
        <v>408</v>
      </c>
      <c r="C64" s="448"/>
      <c r="D64" s="449"/>
      <c r="E64" s="61">
        <v>0</v>
      </c>
      <c r="F64" s="61">
        <v>0</v>
      </c>
      <c r="G64" s="236">
        <v>-85</v>
      </c>
      <c r="H64" s="51" t="s">
        <v>21</v>
      </c>
      <c r="J64" s="197"/>
    </row>
    <row r="65" spans="1:10" s="52" customFormat="1" ht="43.5" customHeight="1">
      <c r="A65" s="54">
        <v>3</v>
      </c>
      <c r="B65" s="447" t="s">
        <v>108</v>
      </c>
      <c r="C65" s="448"/>
      <c r="D65" s="449"/>
      <c r="E65" s="61">
        <v>0</v>
      </c>
      <c r="F65" s="61">
        <v>0</v>
      </c>
      <c r="G65" s="73">
        <v>55</v>
      </c>
      <c r="H65" s="51" t="s">
        <v>21</v>
      </c>
      <c r="J65" s="197"/>
    </row>
    <row r="66" spans="1:10" s="52" customFormat="1" ht="63" customHeight="1">
      <c r="A66" s="54">
        <v>4</v>
      </c>
      <c r="B66" s="447" t="s">
        <v>409</v>
      </c>
      <c r="C66" s="448"/>
      <c r="D66" s="449"/>
      <c r="E66" s="61">
        <v>0</v>
      </c>
      <c r="F66" s="61">
        <v>0</v>
      </c>
      <c r="G66" s="73">
        <v>28</v>
      </c>
      <c r="H66" s="51" t="s">
        <v>21</v>
      </c>
      <c r="J66" s="197"/>
    </row>
    <row r="67" spans="1:10" s="52" customFormat="1" ht="132.75" customHeight="1">
      <c r="A67" s="54">
        <v>5</v>
      </c>
      <c r="B67" s="450" t="s">
        <v>413</v>
      </c>
      <c r="C67" s="451"/>
      <c r="D67" s="452"/>
      <c r="E67" s="61">
        <v>0</v>
      </c>
      <c r="F67" s="61">
        <v>0</v>
      </c>
      <c r="G67" s="236">
        <v>-243</v>
      </c>
      <c r="H67" s="51" t="s">
        <v>21</v>
      </c>
      <c r="J67" s="197"/>
    </row>
    <row r="68" spans="1:10" s="52" customFormat="1" ht="69.75" customHeight="1">
      <c r="A68" s="54">
        <v>6</v>
      </c>
      <c r="B68" s="447" t="s">
        <v>397</v>
      </c>
      <c r="C68" s="448"/>
      <c r="D68" s="449"/>
      <c r="E68" s="61">
        <v>0</v>
      </c>
      <c r="F68" s="61">
        <v>0</v>
      </c>
      <c r="G68" s="73">
        <v>28</v>
      </c>
      <c r="H68" s="51" t="s">
        <v>21</v>
      </c>
      <c r="J68" s="197"/>
    </row>
    <row r="69" spans="1:10" s="52" customFormat="1" ht="12.75">
      <c r="A69" s="55"/>
      <c r="B69" s="455" t="s">
        <v>109</v>
      </c>
      <c r="C69" s="455"/>
      <c r="D69" s="455"/>
      <c r="E69" s="62">
        <f>SUM(E63:E68)</f>
        <v>0</v>
      </c>
      <c r="F69" s="62">
        <f>SUM(F63:F68)</f>
        <v>0</v>
      </c>
      <c r="G69" s="237">
        <f>SUM(G63:G68)</f>
        <v>-258</v>
      </c>
      <c r="H69" s="51" t="s">
        <v>21</v>
      </c>
      <c r="J69" s="79" t="s">
        <v>254</v>
      </c>
    </row>
    <row r="70" spans="1:10" s="52" customFormat="1" ht="12.75" hidden="1">
      <c r="A70" s="54"/>
      <c r="B70" s="456" t="s">
        <v>14</v>
      </c>
      <c r="C70" s="456"/>
      <c r="D70" s="457"/>
      <c r="E70" s="65"/>
      <c r="F70" s="65"/>
      <c r="G70" s="73"/>
      <c r="H70" s="51" t="s">
        <v>21</v>
      </c>
      <c r="J70" s="197"/>
    </row>
    <row r="71" spans="1:10" s="52" customFormat="1" ht="12.75" hidden="1">
      <c r="A71" s="54">
        <v>1</v>
      </c>
      <c r="B71" s="458"/>
      <c r="C71" s="458"/>
      <c r="D71" s="459"/>
      <c r="E71" s="61">
        <v>0</v>
      </c>
      <c r="F71" s="61">
        <v>0</v>
      </c>
      <c r="G71" s="73">
        <v>0</v>
      </c>
      <c r="H71" s="51" t="s">
        <v>21</v>
      </c>
      <c r="J71" s="197"/>
    </row>
    <row r="72" spans="1:10" s="52" customFormat="1" ht="12.75" hidden="1">
      <c r="A72" s="54">
        <v>2</v>
      </c>
      <c r="B72" s="458"/>
      <c r="C72" s="458"/>
      <c r="D72" s="459"/>
      <c r="E72" s="61">
        <v>0</v>
      </c>
      <c r="F72" s="61">
        <v>0</v>
      </c>
      <c r="G72" s="73">
        <v>0</v>
      </c>
      <c r="H72" s="51" t="s">
        <v>21</v>
      </c>
      <c r="J72" s="197"/>
    </row>
    <row r="73" spans="1:10" s="52" customFormat="1" ht="12.75" hidden="1">
      <c r="A73" s="55"/>
      <c r="B73" s="455" t="s">
        <v>110</v>
      </c>
      <c r="C73" s="455"/>
      <c r="D73" s="455"/>
      <c r="E73" s="62">
        <f>SUM(E71:E72)</f>
        <v>0</v>
      </c>
      <c r="F73" s="62">
        <f>SUM(F71:F72)</f>
        <v>0</v>
      </c>
      <c r="G73" s="74">
        <f>SUM(G71:G72)</f>
        <v>0</v>
      </c>
      <c r="H73" s="51" t="s">
        <v>21</v>
      </c>
      <c r="J73" s="79" t="s">
        <v>116</v>
      </c>
    </row>
    <row r="74" spans="1:10" s="52" customFormat="1" ht="12.75" hidden="1">
      <c r="A74" s="54"/>
      <c r="B74" s="456" t="s">
        <v>304</v>
      </c>
      <c r="C74" s="456"/>
      <c r="D74" s="457"/>
      <c r="E74" s="65"/>
      <c r="F74" s="65"/>
      <c r="G74" s="73"/>
      <c r="H74" s="51" t="s">
        <v>21</v>
      </c>
      <c r="J74" s="197"/>
    </row>
    <row r="75" spans="1:10" s="52" customFormat="1" ht="12.75" hidden="1">
      <c r="A75" s="54">
        <v>1</v>
      </c>
      <c r="B75" s="458"/>
      <c r="C75" s="458"/>
      <c r="D75" s="459"/>
      <c r="E75" s="61">
        <v>0</v>
      </c>
      <c r="F75" s="61">
        <v>0</v>
      </c>
      <c r="G75" s="73">
        <f>D45</f>
        <v>0</v>
      </c>
      <c r="H75" s="51" t="s">
        <v>21</v>
      </c>
      <c r="J75" s="197"/>
    </row>
    <row r="76" spans="1:10" s="52" customFormat="1" ht="12.75" hidden="1">
      <c r="A76" s="54">
        <v>2</v>
      </c>
      <c r="B76" s="458"/>
      <c r="C76" s="458"/>
      <c r="D76" s="459"/>
      <c r="E76" s="61">
        <v>0</v>
      </c>
      <c r="F76" s="61">
        <v>0</v>
      </c>
      <c r="G76" s="73">
        <f>D46</f>
        <v>0</v>
      </c>
      <c r="H76" s="51" t="s">
        <v>21</v>
      </c>
      <c r="J76" s="197"/>
    </row>
    <row r="77" spans="1:10" s="52" customFormat="1" ht="12.75" hidden="1">
      <c r="A77" s="55"/>
      <c r="B77" s="455" t="s">
        <v>111</v>
      </c>
      <c r="C77" s="455"/>
      <c r="D77" s="455"/>
      <c r="E77" s="62">
        <f>SUM(E75:E76)</f>
        <v>0</v>
      </c>
      <c r="F77" s="62">
        <f>SUM(F75:F76)</f>
        <v>0</v>
      </c>
      <c r="G77" s="74">
        <f>SUM(G75:G76)</f>
        <v>0</v>
      </c>
      <c r="H77" s="51" t="s">
        <v>21</v>
      </c>
      <c r="J77" s="79" t="s">
        <v>117</v>
      </c>
    </row>
    <row r="78" spans="1:10" ht="15" thickBot="1">
      <c r="A78" s="69"/>
      <c r="B78" s="453" t="s">
        <v>247</v>
      </c>
      <c r="C78" s="453"/>
      <c r="D78" s="454"/>
      <c r="E78" s="70">
        <f>E77+E73+E69+E61+E56+E51+E20+E12</f>
        <v>0</v>
      </c>
      <c r="F78" s="70">
        <f>F77+F73+F69+F61+F56+F51+F20+F12</f>
        <v>0</v>
      </c>
      <c r="G78" s="77">
        <f>G77+G73+G69+G61+G56+G51+G20+G12</f>
        <v>7307</v>
      </c>
      <c r="H78" s="51" t="s">
        <v>21</v>
      </c>
      <c r="J78" s="79" t="s">
        <v>118</v>
      </c>
    </row>
    <row r="79" spans="1:10">
      <c r="H79" s="51" t="s">
        <v>22</v>
      </c>
    </row>
    <row r="80" spans="1:10" s="52" customFormat="1" ht="12.75" hidden="1">
      <c r="A80" s="143"/>
      <c r="B80" s="471" t="s">
        <v>250</v>
      </c>
      <c r="C80" s="471"/>
      <c r="D80" s="472"/>
      <c r="E80" s="246"/>
      <c r="F80" s="246"/>
      <c r="G80" s="247"/>
      <c r="H80" s="51" t="s">
        <v>21</v>
      </c>
      <c r="J80" s="197"/>
    </row>
    <row r="81" spans="1:10" s="52" customFormat="1" ht="12.75" hidden="1">
      <c r="A81" s="54">
        <v>1</v>
      </c>
      <c r="B81" s="473" t="s">
        <v>248</v>
      </c>
      <c r="C81" s="474"/>
      <c r="D81" s="475"/>
      <c r="E81" s="248"/>
      <c r="F81" s="248">
        <v>0</v>
      </c>
      <c r="G81" s="249"/>
      <c r="H81" s="51" t="s">
        <v>21</v>
      </c>
      <c r="J81" s="197"/>
    </row>
    <row r="82" spans="1:10" s="52" customFormat="1" ht="13.5" hidden="1" thickBot="1">
      <c r="A82" s="144"/>
      <c r="B82" s="476" t="s">
        <v>249</v>
      </c>
      <c r="C82" s="476"/>
      <c r="D82" s="476"/>
      <c r="E82" s="250">
        <f>SUM(E81:E81)</f>
        <v>0</v>
      </c>
      <c r="F82" s="250">
        <f>SUM(F81:F81)</f>
        <v>0</v>
      </c>
      <c r="G82" s="251">
        <f>SUM(G81:G81)</f>
        <v>0</v>
      </c>
      <c r="H82" s="51" t="s">
        <v>22</v>
      </c>
      <c r="J82" s="79" t="s">
        <v>278</v>
      </c>
    </row>
  </sheetData>
  <mergeCells count="57">
    <mergeCell ref="A1:G1"/>
    <mergeCell ref="A2:G2"/>
    <mergeCell ref="A3:G3"/>
    <mergeCell ref="A4:G4"/>
    <mergeCell ref="B21:D21"/>
    <mergeCell ref="B20:D20"/>
    <mergeCell ref="B7:D7"/>
    <mergeCell ref="A5:G5"/>
    <mergeCell ref="B8:D9"/>
    <mergeCell ref="B11:D11"/>
    <mergeCell ref="B18:D18"/>
    <mergeCell ref="B16:D16"/>
    <mergeCell ref="B17:D17"/>
    <mergeCell ref="B15:D15"/>
    <mergeCell ref="B80:D80"/>
    <mergeCell ref="B81:D81"/>
    <mergeCell ref="B82:D82"/>
    <mergeCell ref="B13:D13"/>
    <mergeCell ref="B10:D10"/>
    <mergeCell ref="B12:D12"/>
    <mergeCell ref="B14:D14"/>
    <mergeCell ref="B19:D19"/>
    <mergeCell ref="B26:D27"/>
    <mergeCell ref="B47:D47"/>
    <mergeCell ref="B48:D48"/>
    <mergeCell ref="B49:D49"/>
    <mergeCell ref="B22:D23"/>
    <mergeCell ref="B24:D25"/>
    <mergeCell ref="B62:D62"/>
    <mergeCell ref="B50:D50"/>
    <mergeCell ref="B51:D51"/>
    <mergeCell ref="B52:D52"/>
    <mergeCell ref="B53:D53"/>
    <mergeCell ref="B54:D54"/>
    <mergeCell ref="B55:D55"/>
    <mergeCell ref="B56:D56"/>
    <mergeCell ref="B57:D57"/>
    <mergeCell ref="B58:D58"/>
    <mergeCell ref="B60:D60"/>
    <mergeCell ref="B61:D61"/>
    <mergeCell ref="B59:D59"/>
    <mergeCell ref="B78:D78"/>
    <mergeCell ref="B69:D69"/>
    <mergeCell ref="B70:D70"/>
    <mergeCell ref="B71:D71"/>
    <mergeCell ref="B72:D72"/>
    <mergeCell ref="B77:D77"/>
    <mergeCell ref="B73:D73"/>
    <mergeCell ref="B74:D74"/>
    <mergeCell ref="B75:D75"/>
    <mergeCell ref="B76:D76"/>
    <mergeCell ref="B65:D65"/>
    <mergeCell ref="B68:D68"/>
    <mergeCell ref="B64:D64"/>
    <mergeCell ref="B66:D66"/>
    <mergeCell ref="B63:D63"/>
    <mergeCell ref="B67:D67"/>
  </mergeCells>
  <printOptions horizontalCentered="1"/>
  <pageMargins left="0.7" right="0.7" top="0.65" bottom="0.46" header="0.3" footer="0.21"/>
  <pageSetup scale="65" fitToHeight="0" orientation="landscape" r:id="rId1"/>
  <headerFooter>
    <oddHeader>&amp;L&amp;"Arial,Bold"&amp;12E. Justification for Technical and Base Adjustments</oddHeader>
    <oddFooter>&amp;C&amp;"Arial,Regular"Exhibit E - Justification for Technical and Base Adjustments</oddFooter>
  </headerFooter>
  <rowBreaks count="2" manualBreakCount="2">
    <brk id="51" max="6" man="1"/>
    <brk id="65" max="16383" man="1"/>
  </rowBreaks>
</worksheet>
</file>

<file path=xl/worksheets/sheet7.xml><?xml version="1.0" encoding="utf-8"?>
<worksheet xmlns="http://schemas.openxmlformats.org/spreadsheetml/2006/main" xmlns:r="http://schemas.openxmlformats.org/officeDocument/2006/relationships">
  <sheetPr>
    <tabColor theme="4" tint="0.59999389629810485"/>
  </sheetPr>
  <dimension ref="A1:X30"/>
  <sheetViews>
    <sheetView view="pageBreakPreview" zoomScale="80" zoomScaleNormal="100" zoomScaleSheetLayoutView="80" workbookViewId="0">
      <selection activeCell="B9" sqref="B9:O20"/>
    </sheetView>
  </sheetViews>
  <sheetFormatPr defaultColWidth="9.140625" defaultRowHeight="14.25"/>
  <cols>
    <col min="1" max="1" width="37.140625" style="9" customWidth="1"/>
    <col min="2" max="3" width="8.28515625" style="9" customWidth="1"/>
    <col min="4" max="4" width="12.7109375" style="9" customWidth="1"/>
    <col min="5" max="5" width="7.140625" style="9" customWidth="1"/>
    <col min="6" max="6" width="8.7109375" style="9" customWidth="1"/>
    <col min="7" max="7" width="12.7109375" style="9" customWidth="1"/>
    <col min="8" max="9" width="8.28515625" style="9" customWidth="1"/>
    <col min="10" max="12" width="12.7109375" style="9" customWidth="1"/>
    <col min="13" max="14" width="8.28515625" style="9" customWidth="1"/>
    <col min="15" max="15" width="12.7109375" style="9" customWidth="1"/>
    <col min="16" max="16" width="14" style="4" bestFit="1" customWidth="1"/>
    <col min="17" max="17" width="4.5703125" style="9" customWidth="1"/>
    <col min="18" max="18" width="116.7109375" style="9" customWidth="1"/>
    <col min="19" max="20" width="8.28515625" style="9" customWidth="1"/>
    <col min="21" max="21" width="12.7109375" style="9" customWidth="1"/>
    <col min="22" max="23" width="8.28515625" style="9" customWidth="1"/>
    <col min="24" max="24" width="12.7109375" style="9" customWidth="1"/>
    <col min="25" max="16384" width="9.140625" style="9"/>
  </cols>
  <sheetData>
    <row r="1" spans="1:24" ht="18">
      <c r="A1" s="420" t="s">
        <v>119</v>
      </c>
      <c r="B1" s="420"/>
      <c r="C1" s="420"/>
      <c r="D1" s="420"/>
      <c r="E1" s="420"/>
      <c r="F1" s="420"/>
      <c r="G1" s="420"/>
      <c r="H1" s="420"/>
      <c r="I1" s="420"/>
      <c r="J1" s="420"/>
      <c r="K1" s="420"/>
      <c r="L1" s="420"/>
      <c r="M1" s="420"/>
      <c r="N1" s="420"/>
      <c r="O1" s="420"/>
      <c r="P1" s="81" t="s">
        <v>21</v>
      </c>
      <c r="Q1" s="6"/>
      <c r="R1" s="152" t="s">
        <v>30</v>
      </c>
      <c r="S1" s="6"/>
      <c r="T1" s="6"/>
      <c r="U1" s="6"/>
      <c r="V1" s="6"/>
      <c r="W1" s="6"/>
      <c r="X1" s="6"/>
    </row>
    <row r="2" spans="1:24" ht="15">
      <c r="A2" s="421" t="s">
        <v>357</v>
      </c>
      <c r="B2" s="421"/>
      <c r="C2" s="421"/>
      <c r="D2" s="421"/>
      <c r="E2" s="421"/>
      <c r="F2" s="421"/>
      <c r="G2" s="421"/>
      <c r="H2" s="421"/>
      <c r="I2" s="421"/>
      <c r="J2" s="421"/>
      <c r="K2" s="421"/>
      <c r="L2" s="421"/>
      <c r="M2" s="421"/>
      <c r="N2" s="421"/>
      <c r="O2" s="421"/>
      <c r="P2" s="81" t="s">
        <v>21</v>
      </c>
      <c r="Q2" s="7"/>
      <c r="R2" s="153"/>
      <c r="S2" s="7"/>
      <c r="T2" s="7"/>
      <c r="U2" s="7"/>
      <c r="V2" s="7"/>
      <c r="W2" s="7"/>
      <c r="X2" s="7"/>
    </row>
    <row r="3" spans="1:24" ht="15">
      <c r="A3" s="430" t="s">
        <v>1</v>
      </c>
      <c r="B3" s="430"/>
      <c r="C3" s="430"/>
      <c r="D3" s="430"/>
      <c r="E3" s="430"/>
      <c r="F3" s="430"/>
      <c r="G3" s="430"/>
      <c r="H3" s="430"/>
      <c r="I3" s="430"/>
      <c r="J3" s="430"/>
      <c r="K3" s="430"/>
      <c r="L3" s="430"/>
      <c r="M3" s="430"/>
      <c r="N3" s="430"/>
      <c r="O3" s="430"/>
      <c r="P3" s="81" t="s">
        <v>21</v>
      </c>
      <c r="Q3" s="10"/>
      <c r="R3" s="153" t="s">
        <v>265</v>
      </c>
      <c r="S3" s="10"/>
      <c r="T3" s="10"/>
      <c r="U3" s="10"/>
      <c r="V3" s="10"/>
      <c r="W3" s="10"/>
      <c r="X3" s="10"/>
    </row>
    <row r="4" spans="1:24">
      <c r="A4" s="427" t="s">
        <v>2</v>
      </c>
      <c r="B4" s="427"/>
      <c r="C4" s="427"/>
      <c r="D4" s="427"/>
      <c r="E4" s="427"/>
      <c r="F4" s="427"/>
      <c r="G4" s="427"/>
      <c r="H4" s="427"/>
      <c r="I4" s="427"/>
      <c r="J4" s="427"/>
      <c r="K4" s="427"/>
      <c r="L4" s="427"/>
      <c r="M4" s="427"/>
      <c r="N4" s="427"/>
      <c r="O4" s="427"/>
      <c r="P4" s="81" t="s">
        <v>21</v>
      </c>
      <c r="Q4" s="8"/>
      <c r="R4" s="153" t="s">
        <v>264</v>
      </c>
      <c r="S4" s="8"/>
      <c r="T4" s="8"/>
      <c r="U4" s="8"/>
      <c r="V4" s="8"/>
      <c r="W4" s="8"/>
      <c r="X4" s="8"/>
    </row>
    <row r="5" spans="1:24" ht="15.75" thickBot="1">
      <c r="A5" s="8"/>
      <c r="B5" s="8"/>
      <c r="C5" s="8"/>
      <c r="D5" s="8"/>
      <c r="E5" s="8"/>
      <c r="F5" s="8"/>
      <c r="G5" s="8"/>
      <c r="H5" s="8"/>
      <c r="I5" s="8"/>
      <c r="J5" s="8"/>
      <c r="K5" s="8"/>
      <c r="L5" s="8"/>
      <c r="M5" s="8"/>
      <c r="N5" s="8"/>
      <c r="O5" s="8"/>
      <c r="P5" s="81" t="s">
        <v>21</v>
      </c>
      <c r="Q5" s="8"/>
      <c r="R5" s="154"/>
      <c r="S5" s="8"/>
      <c r="T5" s="8"/>
      <c r="U5" s="8"/>
      <c r="V5" s="8"/>
      <c r="W5" s="8"/>
      <c r="X5" s="8"/>
    </row>
    <row r="6" spans="1:24" ht="15" thickBot="1">
      <c r="A6" s="80"/>
      <c r="B6" s="80"/>
      <c r="C6" s="80"/>
      <c r="D6" s="80"/>
      <c r="E6" s="80"/>
      <c r="F6" s="80"/>
      <c r="G6" s="80"/>
      <c r="H6" s="80"/>
      <c r="I6" s="80"/>
      <c r="J6" s="80"/>
      <c r="K6" s="80"/>
      <c r="L6" s="80"/>
      <c r="M6" s="80"/>
      <c r="N6" s="80"/>
      <c r="O6" s="80"/>
      <c r="P6" s="81" t="s">
        <v>21</v>
      </c>
      <c r="Q6" s="8"/>
      <c r="S6" s="8"/>
      <c r="T6" s="8"/>
      <c r="U6" s="8"/>
      <c r="V6" s="8"/>
      <c r="W6" s="8"/>
      <c r="X6" s="8"/>
    </row>
    <row r="7" spans="1:24" ht="33.75" customHeight="1">
      <c r="A7" s="431" t="s">
        <v>240</v>
      </c>
      <c r="B7" s="433" t="s">
        <v>333</v>
      </c>
      <c r="C7" s="433"/>
      <c r="D7" s="433"/>
      <c r="E7" s="433" t="s">
        <v>236</v>
      </c>
      <c r="F7" s="511"/>
      <c r="G7" s="512"/>
      <c r="H7" s="433" t="s">
        <v>120</v>
      </c>
      <c r="I7" s="433"/>
      <c r="J7" s="433"/>
      <c r="K7" s="150" t="s">
        <v>121</v>
      </c>
      <c r="L7" s="150" t="s">
        <v>256</v>
      </c>
      <c r="M7" s="433" t="s">
        <v>131</v>
      </c>
      <c r="N7" s="433"/>
      <c r="O7" s="434"/>
      <c r="P7" s="81" t="s">
        <v>21</v>
      </c>
      <c r="R7" s="5" t="s">
        <v>279</v>
      </c>
    </row>
    <row r="8" spans="1:24" ht="28.5">
      <c r="A8" s="432"/>
      <c r="B8" s="11" t="s">
        <v>4</v>
      </c>
      <c r="C8" s="145" t="s">
        <v>234</v>
      </c>
      <c r="D8" s="11" t="s">
        <v>5</v>
      </c>
      <c r="E8" s="11" t="s">
        <v>4</v>
      </c>
      <c r="F8" s="145" t="s">
        <v>234</v>
      </c>
      <c r="G8" s="11" t="s">
        <v>5</v>
      </c>
      <c r="H8" s="11" t="s">
        <v>4</v>
      </c>
      <c r="I8" s="11" t="s">
        <v>234</v>
      </c>
      <c r="J8" s="11" t="s">
        <v>5</v>
      </c>
      <c r="K8" s="20" t="s">
        <v>5</v>
      </c>
      <c r="L8" s="11" t="s">
        <v>5</v>
      </c>
      <c r="M8" s="11" t="s">
        <v>4</v>
      </c>
      <c r="N8" s="11" t="s">
        <v>234</v>
      </c>
      <c r="O8" s="12" t="s">
        <v>5</v>
      </c>
      <c r="P8" s="81" t="s">
        <v>21</v>
      </c>
      <c r="R8" s="5" t="s">
        <v>327</v>
      </c>
    </row>
    <row r="9" spans="1:24">
      <c r="A9" s="15" t="s">
        <v>347</v>
      </c>
      <c r="B9" s="305">
        <v>3825.75</v>
      </c>
      <c r="C9" s="312">
        <v>3561</v>
      </c>
      <c r="D9" s="305">
        <v>875520</v>
      </c>
      <c r="E9" s="305">
        <v>0</v>
      </c>
      <c r="F9" s="305">
        <v>0</v>
      </c>
      <c r="G9" s="305">
        <v>0</v>
      </c>
      <c r="H9" s="305">
        <v>33</v>
      </c>
      <c r="I9" s="305">
        <v>33</v>
      </c>
      <c r="J9" s="305">
        <v>16501.515360000001</v>
      </c>
      <c r="K9" s="305">
        <v>27321.289783999997</v>
      </c>
      <c r="L9" s="305">
        <v>3131.4075279999997</v>
      </c>
      <c r="M9" s="305">
        <f t="shared" ref="M9:N12" si="0">B9+H9</f>
        <v>3858.75</v>
      </c>
      <c r="N9" s="305">
        <f t="shared" si="0"/>
        <v>3594</v>
      </c>
      <c r="O9" s="313">
        <f>D9+J9+K9+L9+G9</f>
        <v>922474.21267199994</v>
      </c>
      <c r="P9" s="81" t="s">
        <v>21</v>
      </c>
      <c r="R9" s="82" t="s">
        <v>124</v>
      </c>
    </row>
    <row r="10" spans="1:24">
      <c r="A10" s="18" t="s">
        <v>348</v>
      </c>
      <c r="B10" s="292">
        <v>1173.23</v>
      </c>
      <c r="C10" s="314">
        <v>1092.04</v>
      </c>
      <c r="D10" s="292">
        <v>253440</v>
      </c>
      <c r="E10" s="292">
        <v>0</v>
      </c>
      <c r="F10" s="292">
        <v>0</v>
      </c>
      <c r="G10" s="292">
        <v>0</v>
      </c>
      <c r="H10" s="292">
        <v>-33</v>
      </c>
      <c r="I10" s="292">
        <v>-33</v>
      </c>
      <c r="J10" s="292">
        <v>-13447.90612</v>
      </c>
      <c r="K10" s="292">
        <v>7781.1224579999989</v>
      </c>
      <c r="L10" s="292">
        <v>1890.750636</v>
      </c>
      <c r="M10" s="292">
        <f t="shared" si="0"/>
        <v>1140.23</v>
      </c>
      <c r="N10" s="292">
        <f t="shared" si="0"/>
        <v>1059.04</v>
      </c>
      <c r="O10" s="301">
        <f>D10+J10+K10+L10+G10</f>
        <v>249663.96697400001</v>
      </c>
      <c r="P10" s="81" t="s">
        <v>21</v>
      </c>
      <c r="R10" s="182" t="s">
        <v>328</v>
      </c>
    </row>
    <row r="11" spans="1:24">
      <c r="A11" s="18" t="s">
        <v>349</v>
      </c>
      <c r="B11" s="292">
        <v>102.02</v>
      </c>
      <c r="C11" s="314">
        <v>94.960000000000008</v>
      </c>
      <c r="D11" s="292">
        <v>23040</v>
      </c>
      <c r="E11" s="292">
        <v>0</v>
      </c>
      <c r="F11" s="292">
        <v>0</v>
      </c>
      <c r="G11" s="292">
        <v>0</v>
      </c>
      <c r="H11" s="292">
        <v>0</v>
      </c>
      <c r="I11" s="292">
        <v>0</v>
      </c>
      <c r="J11" s="292">
        <v>-481.53124000000003</v>
      </c>
      <c r="K11" s="292">
        <v>672.81333799999993</v>
      </c>
      <c r="L11" s="292">
        <v>68.755216000000004</v>
      </c>
      <c r="M11" s="292">
        <f t="shared" si="0"/>
        <v>102.02</v>
      </c>
      <c r="N11" s="292">
        <f t="shared" si="0"/>
        <v>94.960000000000008</v>
      </c>
      <c r="O11" s="301">
        <f>D11+J11+K11+L11+G11</f>
        <v>23300.037314000001</v>
      </c>
      <c r="P11" s="81" t="s">
        <v>21</v>
      </c>
      <c r="R11" s="182" t="s">
        <v>329</v>
      </c>
    </row>
    <row r="12" spans="1:24">
      <c r="A12" s="13"/>
      <c r="B12" s="290"/>
      <c r="C12" s="290"/>
      <c r="D12" s="290"/>
      <c r="E12" s="290"/>
      <c r="F12" s="290"/>
      <c r="G12" s="290"/>
      <c r="H12" s="290"/>
      <c r="I12" s="290"/>
      <c r="J12" s="290"/>
      <c r="K12" s="290"/>
      <c r="L12" s="290"/>
      <c r="M12" s="290">
        <f t="shared" si="0"/>
        <v>0</v>
      </c>
      <c r="N12" s="292">
        <f t="shared" si="0"/>
        <v>0</v>
      </c>
      <c r="O12" s="315">
        <f>D12+J12+K12+L12+G12</f>
        <v>0</v>
      </c>
      <c r="P12" s="81" t="s">
        <v>21</v>
      </c>
    </row>
    <row r="13" spans="1:24" ht="15">
      <c r="A13" s="14" t="s">
        <v>237</v>
      </c>
      <c r="B13" s="294">
        <f>SUM(B9:B12)</f>
        <v>5101</v>
      </c>
      <c r="C13" s="294">
        <f>SUM(C9:C12)</f>
        <v>4748</v>
      </c>
      <c r="D13" s="294">
        <f t="shared" ref="D13:O13" si="1">SUM(D9:D12)</f>
        <v>1152000</v>
      </c>
      <c r="E13" s="294">
        <f>SUM(E9:E12)</f>
        <v>0</v>
      </c>
      <c r="F13" s="294">
        <f t="shared" ref="F13:G13" si="2">SUM(F9:F12)</f>
        <v>0</v>
      </c>
      <c r="G13" s="294">
        <f t="shared" si="2"/>
        <v>0</v>
      </c>
      <c r="H13" s="294">
        <f t="shared" si="1"/>
        <v>0</v>
      </c>
      <c r="I13" s="294">
        <f t="shared" si="1"/>
        <v>0</v>
      </c>
      <c r="J13" s="294">
        <f t="shared" si="1"/>
        <v>2572.0780000000013</v>
      </c>
      <c r="K13" s="294">
        <f>SUM(K9:K12)</f>
        <v>35775.225579999998</v>
      </c>
      <c r="L13" s="294">
        <f>SUM(L9:L12)</f>
        <v>5090.9133799999991</v>
      </c>
      <c r="M13" s="294">
        <f t="shared" si="1"/>
        <v>5101</v>
      </c>
      <c r="N13" s="294">
        <f t="shared" si="1"/>
        <v>4748</v>
      </c>
      <c r="O13" s="316">
        <f t="shared" si="1"/>
        <v>1195438.2169600001</v>
      </c>
      <c r="P13" s="81" t="s">
        <v>21</v>
      </c>
      <c r="R13" s="5" t="s">
        <v>330</v>
      </c>
    </row>
    <row r="14" spans="1:24">
      <c r="A14" s="126" t="s">
        <v>37</v>
      </c>
      <c r="B14" s="307"/>
      <c r="C14" s="307">
        <v>55</v>
      </c>
      <c r="D14" s="307"/>
      <c r="E14" s="307"/>
      <c r="F14" s="307">
        <v>0</v>
      </c>
      <c r="G14" s="307"/>
      <c r="H14" s="307"/>
      <c r="I14" s="307">
        <v>0</v>
      </c>
      <c r="J14" s="307"/>
      <c r="K14" s="307"/>
      <c r="L14" s="307"/>
      <c r="M14" s="307"/>
      <c r="N14" s="307">
        <f>C14+I14+F14</f>
        <v>55</v>
      </c>
      <c r="O14" s="317"/>
      <c r="P14" s="81" t="s">
        <v>21</v>
      </c>
      <c r="R14" s="22"/>
    </row>
    <row r="15" spans="1:24" ht="15">
      <c r="A15" s="146" t="s">
        <v>238</v>
      </c>
      <c r="B15" s="292"/>
      <c r="C15" s="292">
        <f>C13+C14</f>
        <v>4803</v>
      </c>
      <c r="D15" s="292"/>
      <c r="E15" s="292"/>
      <c r="F15" s="292">
        <f>F13+F14</f>
        <v>0</v>
      </c>
      <c r="G15" s="292"/>
      <c r="H15" s="292"/>
      <c r="I15" s="292">
        <f>I13+I14</f>
        <v>0</v>
      </c>
      <c r="J15" s="292"/>
      <c r="K15" s="292"/>
      <c r="L15" s="292"/>
      <c r="M15" s="292"/>
      <c r="N15" s="307">
        <f>N13+N14</f>
        <v>4803</v>
      </c>
      <c r="O15" s="301"/>
      <c r="P15" s="81" t="s">
        <v>21</v>
      </c>
      <c r="R15" s="21" t="s">
        <v>127</v>
      </c>
    </row>
    <row r="16" spans="1:24">
      <c r="A16" s="18"/>
      <c r="B16" s="292"/>
      <c r="C16" s="292"/>
      <c r="D16" s="292"/>
      <c r="E16" s="292"/>
      <c r="F16" s="292"/>
      <c r="G16" s="292"/>
      <c r="H16" s="292"/>
      <c r="I16" s="292"/>
      <c r="J16" s="292"/>
      <c r="K16" s="292"/>
      <c r="L16" s="292"/>
      <c r="M16" s="292"/>
      <c r="N16" s="292"/>
      <c r="O16" s="301"/>
      <c r="P16" s="81" t="s">
        <v>21</v>
      </c>
      <c r="R16" s="22"/>
    </row>
    <row r="17" spans="1:18">
      <c r="A17" s="222" t="s">
        <v>38</v>
      </c>
      <c r="B17" s="292"/>
      <c r="C17" s="292"/>
      <c r="D17" s="292"/>
      <c r="E17" s="292"/>
      <c r="F17" s="292"/>
      <c r="G17" s="292"/>
      <c r="H17" s="292"/>
      <c r="I17" s="292"/>
      <c r="J17" s="292"/>
      <c r="K17" s="292"/>
      <c r="L17" s="292"/>
      <c r="M17" s="292"/>
      <c r="N17" s="292"/>
      <c r="O17" s="301"/>
      <c r="P17" s="81" t="s">
        <v>21</v>
      </c>
      <c r="R17" s="22"/>
    </row>
    <row r="18" spans="1:18">
      <c r="A18" s="223" t="s">
        <v>39</v>
      </c>
      <c r="B18" s="292"/>
      <c r="C18" s="292">
        <v>640.5</v>
      </c>
      <c r="D18" s="292"/>
      <c r="E18" s="292"/>
      <c r="F18" s="292">
        <v>0</v>
      </c>
      <c r="G18" s="292"/>
      <c r="H18" s="292"/>
      <c r="I18" s="292">
        <v>0</v>
      </c>
      <c r="J18" s="292"/>
      <c r="K18" s="292"/>
      <c r="L18" s="292"/>
      <c r="M18" s="292"/>
      <c r="N18" s="292">
        <f>C18+I18+F18</f>
        <v>640.5</v>
      </c>
      <c r="O18" s="301"/>
      <c r="P18" s="81" t="s">
        <v>21</v>
      </c>
      <c r="R18" s="22"/>
    </row>
    <row r="19" spans="1:18">
      <c r="A19" s="224" t="s">
        <v>40</v>
      </c>
      <c r="B19" s="318"/>
      <c r="C19" s="318">
        <v>39</v>
      </c>
      <c r="D19" s="318"/>
      <c r="E19" s="318"/>
      <c r="F19" s="318">
        <v>0</v>
      </c>
      <c r="G19" s="318"/>
      <c r="H19" s="318"/>
      <c r="I19" s="318">
        <v>0</v>
      </c>
      <c r="J19" s="318"/>
      <c r="K19" s="318"/>
      <c r="L19" s="318"/>
      <c r="M19" s="318"/>
      <c r="N19" s="292">
        <f>C19+I19+F18</f>
        <v>39</v>
      </c>
      <c r="O19" s="319"/>
      <c r="P19" s="81" t="s">
        <v>21</v>
      </c>
      <c r="R19" s="22"/>
    </row>
    <row r="20" spans="1:18" ht="15" thickBot="1">
      <c r="A20" s="234" t="s">
        <v>239</v>
      </c>
      <c r="B20" s="320"/>
      <c r="C20" s="320">
        <f>C15+C18+C19</f>
        <v>5482.5</v>
      </c>
      <c r="D20" s="320"/>
      <c r="E20" s="320"/>
      <c r="F20" s="320">
        <f>F15+F18+F19</f>
        <v>0</v>
      </c>
      <c r="G20" s="320"/>
      <c r="H20" s="320"/>
      <c r="I20" s="320">
        <f>I15+I18+I19</f>
        <v>0</v>
      </c>
      <c r="J20" s="320"/>
      <c r="K20" s="320"/>
      <c r="L20" s="320"/>
      <c r="M20" s="320"/>
      <c r="N20" s="320">
        <f>SUM(N15,N18:N19)</f>
        <v>5482.5</v>
      </c>
      <c r="O20" s="321"/>
      <c r="P20" s="81" t="s">
        <v>21</v>
      </c>
      <c r="R20" s="22"/>
    </row>
    <row r="21" spans="1:18">
      <c r="P21" s="81" t="s">
        <v>21</v>
      </c>
      <c r="R21" s="22"/>
    </row>
    <row r="22" spans="1:18" ht="15">
      <c r="A22" s="5" t="s">
        <v>350</v>
      </c>
      <c r="B22" s="183"/>
      <c r="C22" s="183"/>
      <c r="D22" s="183"/>
      <c r="E22" s="183"/>
      <c r="F22" s="183"/>
      <c r="G22" s="183"/>
      <c r="H22" s="183"/>
      <c r="I22" s="183"/>
      <c r="J22" s="183"/>
      <c r="K22" s="183"/>
      <c r="L22" s="183"/>
      <c r="M22" s="183"/>
      <c r="N22" s="183"/>
      <c r="O22" s="183"/>
      <c r="P22" s="81" t="s">
        <v>21</v>
      </c>
    </row>
    <row r="23" spans="1:18" ht="42.75" customHeight="1">
      <c r="A23" s="508" t="s">
        <v>351</v>
      </c>
      <c r="B23" s="508"/>
      <c r="C23" s="508"/>
      <c r="D23" s="508"/>
      <c r="E23" s="508"/>
      <c r="F23" s="508"/>
      <c r="G23" s="508"/>
      <c r="H23" s="508"/>
      <c r="I23" s="508"/>
      <c r="J23" s="508"/>
      <c r="K23" s="508"/>
      <c r="L23" s="508"/>
      <c r="M23" s="508"/>
      <c r="N23" s="508"/>
      <c r="O23" s="508"/>
      <c r="P23" s="81" t="s">
        <v>21</v>
      </c>
    </row>
    <row r="24" spans="1:18" ht="48" customHeight="1">
      <c r="A24" s="508" t="s">
        <v>352</v>
      </c>
      <c r="B24" s="508"/>
      <c r="C24" s="508"/>
      <c r="D24" s="508"/>
      <c r="E24" s="508"/>
      <c r="F24" s="508"/>
      <c r="G24" s="508"/>
      <c r="H24" s="508"/>
      <c r="I24" s="508"/>
      <c r="J24" s="508"/>
      <c r="K24" s="508"/>
      <c r="L24" s="508"/>
      <c r="M24" s="508"/>
      <c r="N24" s="508"/>
      <c r="O24" s="508"/>
      <c r="P24" s="81" t="s">
        <v>21</v>
      </c>
    </row>
    <row r="25" spans="1:18">
      <c r="A25" s="200"/>
      <c r="B25" s="200"/>
      <c r="C25" s="200"/>
      <c r="D25" s="200"/>
      <c r="E25" s="200"/>
      <c r="F25" s="200"/>
      <c r="G25" s="200"/>
      <c r="H25" s="200"/>
      <c r="I25" s="200"/>
      <c r="J25" s="200"/>
      <c r="K25" s="200"/>
      <c r="L25" s="200"/>
      <c r="M25" s="200"/>
      <c r="N25" s="200"/>
      <c r="O25" s="200"/>
      <c r="P25" s="81" t="s">
        <v>21</v>
      </c>
    </row>
    <row r="26" spans="1:18" ht="53.25" customHeight="1">
      <c r="A26" s="509" t="s">
        <v>353</v>
      </c>
      <c r="B26" s="509"/>
      <c r="C26" s="509"/>
      <c r="D26" s="509"/>
      <c r="E26" s="509"/>
      <c r="F26" s="509"/>
      <c r="G26" s="509"/>
      <c r="H26" s="509"/>
      <c r="I26" s="509"/>
      <c r="J26" s="509"/>
      <c r="K26" s="509"/>
      <c r="L26" s="509"/>
      <c r="M26" s="509"/>
      <c r="N26" s="509"/>
      <c r="O26" s="509"/>
      <c r="P26" s="81" t="s">
        <v>21</v>
      </c>
    </row>
    <row r="27" spans="1:18">
      <c r="A27" s="510"/>
      <c r="B27" s="510"/>
      <c r="C27" s="510"/>
      <c r="D27" s="510"/>
      <c r="E27" s="510"/>
      <c r="F27" s="510"/>
      <c r="G27" s="510"/>
      <c r="H27" s="510"/>
      <c r="I27" s="510"/>
      <c r="J27" s="510"/>
      <c r="K27" s="510"/>
      <c r="L27" s="510"/>
      <c r="M27" s="510"/>
      <c r="N27" s="510"/>
      <c r="O27" s="510"/>
      <c r="P27" s="81" t="s">
        <v>21</v>
      </c>
    </row>
    <row r="28" spans="1:18" ht="39" customHeight="1">
      <c r="A28" s="509" t="s">
        <v>354</v>
      </c>
      <c r="B28" s="509"/>
      <c r="C28" s="509"/>
      <c r="D28" s="509"/>
      <c r="E28" s="509"/>
      <c r="F28" s="509"/>
      <c r="G28" s="509"/>
      <c r="H28" s="509"/>
      <c r="I28" s="509"/>
      <c r="J28" s="509"/>
      <c r="K28" s="509"/>
      <c r="L28" s="509"/>
      <c r="M28" s="509"/>
      <c r="N28" s="509"/>
      <c r="O28" s="509"/>
      <c r="P28" s="81" t="s">
        <v>21</v>
      </c>
    </row>
    <row r="29" spans="1:18">
      <c r="A29" s="507"/>
      <c r="B29" s="507"/>
      <c r="C29" s="507"/>
      <c r="D29" s="507"/>
      <c r="E29" s="507"/>
      <c r="F29" s="507"/>
      <c r="G29" s="507"/>
      <c r="H29" s="507"/>
      <c r="I29" s="507"/>
      <c r="J29" s="507"/>
      <c r="K29" s="507"/>
      <c r="L29" s="507"/>
      <c r="M29" s="507"/>
      <c r="N29" s="507"/>
      <c r="O29" s="507"/>
      <c r="P29" s="4" t="s">
        <v>22</v>
      </c>
    </row>
    <row r="30" spans="1:18">
      <c r="A30" s="507"/>
      <c r="B30" s="507"/>
      <c r="C30" s="507"/>
      <c r="D30" s="507"/>
      <c r="E30" s="507"/>
      <c r="F30" s="507"/>
      <c r="G30" s="507"/>
      <c r="H30" s="507"/>
      <c r="I30" s="507"/>
      <c r="J30" s="507"/>
      <c r="K30" s="507"/>
      <c r="L30" s="507"/>
      <c r="M30" s="507"/>
      <c r="N30" s="507"/>
      <c r="O30" s="507"/>
    </row>
  </sheetData>
  <mergeCells count="16">
    <mergeCell ref="A7:A8"/>
    <mergeCell ref="B7:D7"/>
    <mergeCell ref="H7:J7"/>
    <mergeCell ref="M7:O7"/>
    <mergeCell ref="A1:O1"/>
    <mergeCell ref="A2:O2"/>
    <mergeCell ref="A3:O3"/>
    <mergeCell ref="A4:O4"/>
    <mergeCell ref="E7:G7"/>
    <mergeCell ref="A30:O30"/>
    <mergeCell ref="A23:O23"/>
    <mergeCell ref="A24:O24"/>
    <mergeCell ref="A26:O26"/>
    <mergeCell ref="A27:O27"/>
    <mergeCell ref="A29:O29"/>
    <mergeCell ref="A28:O28"/>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sheetPr>
    <tabColor theme="4" tint="0.59999389629810485"/>
  </sheetPr>
  <dimension ref="A1:V33"/>
  <sheetViews>
    <sheetView view="pageBreakPreview" zoomScale="80" zoomScaleNormal="100" zoomScaleSheetLayoutView="80" workbookViewId="0">
      <selection activeCell="F24" sqref="F24"/>
    </sheetView>
  </sheetViews>
  <sheetFormatPr defaultColWidth="9.140625" defaultRowHeight="14.25"/>
  <cols>
    <col min="1" max="1" width="37.140625" style="9" customWidth="1"/>
    <col min="2" max="3" width="8.28515625" style="9" customWidth="1"/>
    <col min="4" max="4" width="12.7109375" style="9" customWidth="1"/>
    <col min="5" max="5" width="15" style="9" customWidth="1"/>
    <col min="6" max="7" width="8.28515625" style="9" customWidth="1"/>
    <col min="8"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c r="A1" s="420" t="s">
        <v>128</v>
      </c>
      <c r="B1" s="420"/>
      <c r="C1" s="420"/>
      <c r="D1" s="420"/>
      <c r="E1" s="420"/>
      <c r="F1" s="420"/>
      <c r="G1" s="420"/>
      <c r="H1" s="420"/>
      <c r="I1" s="420"/>
      <c r="J1" s="420"/>
      <c r="K1" s="420"/>
      <c r="L1" s="420"/>
      <c r="M1" s="420"/>
      <c r="N1" s="81" t="s">
        <v>21</v>
      </c>
      <c r="O1" s="6"/>
      <c r="P1" s="152" t="s">
        <v>30</v>
      </c>
      <c r="Q1" s="6"/>
      <c r="R1" s="6"/>
      <c r="S1" s="6"/>
      <c r="T1" s="6"/>
      <c r="U1" s="6"/>
      <c r="V1" s="6"/>
    </row>
    <row r="2" spans="1:22" ht="15">
      <c r="A2" s="421" t="s">
        <v>357</v>
      </c>
      <c r="B2" s="421"/>
      <c r="C2" s="421"/>
      <c r="D2" s="421"/>
      <c r="E2" s="421"/>
      <c r="F2" s="421"/>
      <c r="G2" s="421"/>
      <c r="H2" s="421"/>
      <c r="I2" s="421"/>
      <c r="J2" s="421"/>
      <c r="K2" s="421"/>
      <c r="L2" s="421"/>
      <c r="M2" s="421"/>
      <c r="N2" s="81" t="s">
        <v>21</v>
      </c>
      <c r="O2" s="7"/>
      <c r="P2" s="153"/>
      <c r="Q2" s="7"/>
      <c r="R2" s="7"/>
      <c r="S2" s="7"/>
      <c r="T2" s="7"/>
      <c r="U2" s="7"/>
      <c r="V2" s="7"/>
    </row>
    <row r="3" spans="1:22" ht="15">
      <c r="A3" s="430" t="s">
        <v>1</v>
      </c>
      <c r="B3" s="430"/>
      <c r="C3" s="430"/>
      <c r="D3" s="430"/>
      <c r="E3" s="430"/>
      <c r="F3" s="430"/>
      <c r="G3" s="430"/>
      <c r="H3" s="430"/>
      <c r="I3" s="430"/>
      <c r="J3" s="430"/>
      <c r="K3" s="430"/>
      <c r="L3" s="430"/>
      <c r="M3" s="430"/>
      <c r="N3" s="81" t="s">
        <v>21</v>
      </c>
      <c r="O3" s="10"/>
      <c r="P3" s="153" t="s">
        <v>265</v>
      </c>
      <c r="Q3" s="10"/>
      <c r="R3" s="10"/>
      <c r="S3" s="10"/>
      <c r="T3" s="10"/>
      <c r="U3" s="10"/>
      <c r="V3" s="10"/>
    </row>
    <row r="4" spans="1:22">
      <c r="A4" s="427" t="s">
        <v>2</v>
      </c>
      <c r="B4" s="427"/>
      <c r="C4" s="427"/>
      <c r="D4" s="427"/>
      <c r="E4" s="427"/>
      <c r="F4" s="427"/>
      <c r="G4" s="427"/>
      <c r="H4" s="427"/>
      <c r="I4" s="427"/>
      <c r="J4" s="427"/>
      <c r="K4" s="427"/>
      <c r="L4" s="427"/>
      <c r="M4" s="427"/>
      <c r="N4" s="81" t="s">
        <v>21</v>
      </c>
      <c r="O4" s="8"/>
      <c r="P4" s="153" t="s">
        <v>264</v>
      </c>
      <c r="Q4" s="8"/>
      <c r="R4" s="8"/>
      <c r="S4" s="8"/>
      <c r="T4" s="8"/>
      <c r="U4" s="8"/>
      <c r="V4" s="8"/>
    </row>
    <row r="5" spans="1:22" ht="15.75" thickBot="1">
      <c r="A5" s="8"/>
      <c r="B5" s="8"/>
      <c r="C5" s="8"/>
      <c r="D5" s="8"/>
      <c r="E5" s="8"/>
      <c r="F5" s="8"/>
      <c r="G5" s="8"/>
      <c r="H5" s="8"/>
      <c r="I5" s="8"/>
      <c r="J5" s="8"/>
      <c r="K5" s="8"/>
      <c r="L5" s="8"/>
      <c r="M5" s="8"/>
      <c r="N5" s="81" t="s">
        <v>21</v>
      </c>
      <c r="O5" s="8"/>
      <c r="P5" s="154"/>
      <c r="Q5" s="8"/>
      <c r="R5" s="8"/>
      <c r="S5" s="8"/>
      <c r="T5" s="8"/>
      <c r="U5" s="8"/>
      <c r="V5" s="8"/>
    </row>
    <row r="6" spans="1:22" ht="15" thickBot="1">
      <c r="A6" s="80"/>
      <c r="B6" s="80"/>
      <c r="C6" s="80"/>
      <c r="D6" s="80"/>
      <c r="E6" s="80"/>
      <c r="F6" s="80"/>
      <c r="G6" s="80"/>
      <c r="H6" s="80"/>
      <c r="I6" s="80"/>
      <c r="J6" s="80"/>
      <c r="K6" s="80"/>
      <c r="L6" s="80"/>
      <c r="M6" s="80"/>
      <c r="N6" s="81" t="s">
        <v>21</v>
      </c>
      <c r="O6" s="8"/>
      <c r="P6" s="8"/>
      <c r="Q6" s="8"/>
      <c r="R6" s="8"/>
      <c r="S6" s="8"/>
      <c r="T6" s="8"/>
      <c r="U6" s="8"/>
      <c r="V6" s="8"/>
    </row>
    <row r="7" spans="1:22" ht="45">
      <c r="A7" s="431" t="s">
        <v>240</v>
      </c>
      <c r="B7" s="516" t="s">
        <v>398</v>
      </c>
      <c r="C7" s="516"/>
      <c r="D7" s="516"/>
      <c r="E7" s="122" t="s">
        <v>342</v>
      </c>
      <c r="F7" s="433" t="s">
        <v>343</v>
      </c>
      <c r="G7" s="433"/>
      <c r="H7" s="433"/>
      <c r="I7" s="150" t="s">
        <v>344</v>
      </c>
      <c r="J7" s="122" t="s">
        <v>345</v>
      </c>
      <c r="K7" s="433" t="s">
        <v>129</v>
      </c>
      <c r="L7" s="433"/>
      <c r="M7" s="434"/>
      <c r="N7" s="81" t="s">
        <v>21</v>
      </c>
      <c r="P7" s="5" t="s">
        <v>122</v>
      </c>
    </row>
    <row r="8" spans="1:22" ht="28.5">
      <c r="A8" s="432"/>
      <c r="B8" s="11" t="s">
        <v>4</v>
      </c>
      <c r="C8" s="20" t="s">
        <v>235</v>
      </c>
      <c r="D8" s="11" t="s">
        <v>5</v>
      </c>
      <c r="E8" s="20" t="s">
        <v>5</v>
      </c>
      <c r="F8" s="11" t="s">
        <v>4</v>
      </c>
      <c r="G8" s="11" t="s">
        <v>235</v>
      </c>
      <c r="H8" s="11" t="s">
        <v>5</v>
      </c>
      <c r="I8" s="20" t="s">
        <v>5</v>
      </c>
      <c r="J8" s="11" t="s">
        <v>5</v>
      </c>
      <c r="K8" s="11" t="s">
        <v>4</v>
      </c>
      <c r="L8" s="11" t="s">
        <v>235</v>
      </c>
      <c r="M8" s="12" t="s">
        <v>5</v>
      </c>
      <c r="N8" s="81" t="s">
        <v>21</v>
      </c>
      <c r="P8" s="5" t="s">
        <v>123</v>
      </c>
    </row>
    <row r="9" spans="1:22">
      <c r="A9" s="15" t="s">
        <v>347</v>
      </c>
      <c r="B9" s="312">
        <v>3876.76</v>
      </c>
      <c r="C9" s="312">
        <v>3608.48</v>
      </c>
      <c r="D9" s="312">
        <v>880878.18240000005</v>
      </c>
      <c r="E9" s="305">
        <v>174.8</v>
      </c>
      <c r="F9" s="305"/>
      <c r="G9" s="322"/>
      <c r="H9" s="305">
        <v>5120.5713999999998</v>
      </c>
      <c r="I9" s="305">
        <v>22535.698285999999</v>
      </c>
      <c r="J9" s="305">
        <v>2283.1169902924003</v>
      </c>
      <c r="K9" s="305">
        <f>B9+F9</f>
        <v>3876.76</v>
      </c>
      <c r="L9" s="305">
        <f>C9+G9</f>
        <v>3608.48</v>
      </c>
      <c r="M9" s="313">
        <f>D9+E9+H9+I9+J9</f>
        <v>910992.3690762925</v>
      </c>
      <c r="N9" s="81" t="s">
        <v>21</v>
      </c>
      <c r="P9" s="82" t="s">
        <v>124</v>
      </c>
    </row>
    <row r="10" spans="1:22">
      <c r="A10" s="18" t="s">
        <v>348</v>
      </c>
      <c r="B10" s="314">
        <v>1122.22</v>
      </c>
      <c r="C10" s="314">
        <v>1044.56</v>
      </c>
      <c r="D10" s="314">
        <v>254991.0528</v>
      </c>
      <c r="E10" s="292">
        <v>50.6</v>
      </c>
      <c r="F10" s="292"/>
      <c r="G10" s="323"/>
      <c r="H10" s="292">
        <v>1558.4472000000001</v>
      </c>
      <c r="I10" s="292">
        <v>6156.2562269999989</v>
      </c>
      <c r="J10" s="292">
        <v>660.0917603478</v>
      </c>
      <c r="K10" s="292">
        <f t="shared" ref="K10:K11" si="0">B10+F10</f>
        <v>1122.22</v>
      </c>
      <c r="L10" s="292">
        <f t="shared" ref="L10:L11" si="1">C10+G10</f>
        <v>1044.56</v>
      </c>
      <c r="M10" s="301">
        <f t="shared" ref="M10:M11" si="2">D10+E10+H10+I10+J10</f>
        <v>263416.44798734778</v>
      </c>
      <c r="N10" s="81" t="s">
        <v>21</v>
      </c>
      <c r="P10" s="82" t="s">
        <v>125</v>
      </c>
    </row>
    <row r="11" spans="1:22">
      <c r="A11" s="18" t="s">
        <v>349</v>
      </c>
      <c r="B11" s="314">
        <v>102.02</v>
      </c>
      <c r="C11" s="314">
        <v>94.960000000000008</v>
      </c>
      <c r="D11" s="314">
        <v>23181.004799999999</v>
      </c>
      <c r="E11" s="292">
        <v>4.6000000000000005</v>
      </c>
      <c r="F11" s="292"/>
      <c r="G11" s="307"/>
      <c r="H11" s="292">
        <v>136.03440000000001</v>
      </c>
      <c r="I11" s="292">
        <v>559.65965699999992</v>
      </c>
      <c r="J11" s="292">
        <v>60.008341849800004</v>
      </c>
      <c r="K11" s="292">
        <f t="shared" si="0"/>
        <v>102.02</v>
      </c>
      <c r="L11" s="292">
        <f t="shared" si="1"/>
        <v>94.960000000000008</v>
      </c>
      <c r="M11" s="301">
        <f t="shared" si="2"/>
        <v>23941.307198849798</v>
      </c>
      <c r="N11" s="81" t="s">
        <v>21</v>
      </c>
      <c r="P11" s="82" t="s">
        <v>126</v>
      </c>
    </row>
    <row r="12" spans="1:22">
      <c r="A12" s="13"/>
      <c r="B12" s="290"/>
      <c r="C12" s="290"/>
      <c r="D12" s="290"/>
      <c r="E12" s="290"/>
      <c r="F12" s="290"/>
      <c r="G12" s="290"/>
      <c r="H12" s="290"/>
      <c r="I12" s="290"/>
      <c r="J12" s="290"/>
      <c r="K12" s="290"/>
      <c r="L12" s="290"/>
      <c r="M12" s="315"/>
      <c r="N12" s="81" t="s">
        <v>21</v>
      </c>
    </row>
    <row r="13" spans="1:22" ht="15">
      <c r="A13" s="14" t="s">
        <v>237</v>
      </c>
      <c r="B13" s="294">
        <f>SUM(B9:B12)</f>
        <v>5101.0000000000009</v>
      </c>
      <c r="C13" s="294">
        <f>SUM(C9:C12)</f>
        <v>4748</v>
      </c>
      <c r="D13" s="294">
        <f t="shared" ref="D13:M13" si="3">SUM(D9:D12)</f>
        <v>1159050.24</v>
      </c>
      <c r="E13" s="294">
        <f t="shared" si="3"/>
        <v>230</v>
      </c>
      <c r="F13" s="294">
        <f t="shared" si="3"/>
        <v>0</v>
      </c>
      <c r="G13" s="294">
        <f t="shared" si="3"/>
        <v>0</v>
      </c>
      <c r="H13" s="294">
        <f t="shared" si="3"/>
        <v>6815.0529999999999</v>
      </c>
      <c r="I13" s="294">
        <f>SUM(I9:I12)</f>
        <v>29251.614169999997</v>
      </c>
      <c r="J13" s="294">
        <f>SUM(J9:J12)</f>
        <v>3003.2170924900006</v>
      </c>
      <c r="K13" s="294">
        <f t="shared" si="3"/>
        <v>5101.0000000000009</v>
      </c>
      <c r="L13" s="294">
        <f t="shared" si="3"/>
        <v>4748</v>
      </c>
      <c r="M13" s="316">
        <f t="shared" si="3"/>
        <v>1198350.1242624901</v>
      </c>
      <c r="N13" s="81" t="s">
        <v>21</v>
      </c>
      <c r="P13" s="5" t="s">
        <v>319</v>
      </c>
    </row>
    <row r="14" spans="1:22">
      <c r="A14" s="170" t="s">
        <v>236</v>
      </c>
      <c r="B14" s="305"/>
      <c r="C14" s="305"/>
      <c r="D14" s="305">
        <v>0</v>
      </c>
      <c r="E14" s="305"/>
      <c r="F14" s="305"/>
      <c r="G14" s="305"/>
      <c r="H14" s="305"/>
      <c r="I14" s="305"/>
      <c r="J14" s="305"/>
      <c r="K14" s="305"/>
      <c r="L14" s="305"/>
      <c r="M14" s="313">
        <f>D14+E14+H14+I14+J14</f>
        <v>0</v>
      </c>
      <c r="N14" s="81" t="s">
        <v>21</v>
      </c>
      <c r="P14" s="22"/>
    </row>
    <row r="15" spans="1:22" ht="15">
      <c r="A15" s="171" t="s">
        <v>302</v>
      </c>
      <c r="B15" s="293"/>
      <c r="C15" s="293"/>
      <c r="D15" s="293">
        <f>SUM(D13:D14)</f>
        <v>1159050.24</v>
      </c>
      <c r="E15" s="293"/>
      <c r="F15" s="293"/>
      <c r="G15" s="293"/>
      <c r="H15" s="293"/>
      <c r="I15" s="293"/>
      <c r="J15" s="293"/>
      <c r="K15" s="293"/>
      <c r="L15" s="293"/>
      <c r="M15" s="302">
        <f>SUM(M13:M14)</f>
        <v>1198350.1242624901</v>
      </c>
      <c r="N15" s="81" t="s">
        <v>21</v>
      </c>
      <c r="P15" s="21" t="s">
        <v>127</v>
      </c>
    </row>
    <row r="16" spans="1:22">
      <c r="A16" s="126" t="s">
        <v>37</v>
      </c>
      <c r="B16" s="307"/>
      <c r="C16" s="307">
        <v>55</v>
      </c>
      <c r="D16" s="307"/>
      <c r="E16" s="307"/>
      <c r="F16" s="307"/>
      <c r="G16" s="307">
        <v>0</v>
      </c>
      <c r="H16" s="307"/>
      <c r="I16" s="307">
        <v>0</v>
      </c>
      <c r="J16" s="307"/>
      <c r="K16" s="307"/>
      <c r="L16" s="307">
        <f t="shared" ref="L16" si="4">C16+G16</f>
        <v>55</v>
      </c>
      <c r="M16" s="317"/>
      <c r="N16" s="81" t="s">
        <v>21</v>
      </c>
      <c r="P16" s="22"/>
    </row>
    <row r="17" spans="1:16">
      <c r="A17" s="146" t="s">
        <v>238</v>
      </c>
      <c r="B17" s="292"/>
      <c r="C17" s="292">
        <f>C13+C16</f>
        <v>4803</v>
      </c>
      <c r="D17" s="292"/>
      <c r="E17" s="292"/>
      <c r="F17" s="292"/>
      <c r="G17" s="292">
        <f>G13+G16</f>
        <v>0</v>
      </c>
      <c r="H17" s="292"/>
      <c r="I17" s="292">
        <f>I13+I16</f>
        <v>29251.614169999997</v>
      </c>
      <c r="J17" s="292"/>
      <c r="K17" s="292"/>
      <c r="L17" s="292">
        <f>L13+L16</f>
        <v>4803</v>
      </c>
      <c r="M17" s="301"/>
      <c r="N17" s="81" t="s">
        <v>21</v>
      </c>
      <c r="P17" s="22"/>
    </row>
    <row r="18" spans="1:16">
      <c r="A18" s="18"/>
      <c r="B18" s="292"/>
      <c r="C18" s="292"/>
      <c r="D18" s="292"/>
      <c r="E18" s="292"/>
      <c r="F18" s="292"/>
      <c r="G18" s="292"/>
      <c r="H18" s="292"/>
      <c r="I18" s="292"/>
      <c r="J18" s="292"/>
      <c r="K18" s="292"/>
      <c r="L18" s="292"/>
      <c r="M18" s="301"/>
      <c r="N18" s="81" t="s">
        <v>21</v>
      </c>
      <c r="P18" s="22"/>
    </row>
    <row r="19" spans="1:16">
      <c r="A19" s="222" t="s">
        <v>38</v>
      </c>
      <c r="B19" s="292"/>
      <c r="C19" s="292"/>
      <c r="D19" s="292"/>
      <c r="E19" s="292"/>
      <c r="F19" s="292"/>
      <c r="G19" s="292"/>
      <c r="H19" s="292"/>
      <c r="I19" s="292"/>
      <c r="J19" s="292"/>
      <c r="K19" s="292"/>
      <c r="L19" s="292"/>
      <c r="M19" s="301"/>
      <c r="N19" s="81" t="s">
        <v>21</v>
      </c>
      <c r="P19" s="22"/>
    </row>
    <row r="20" spans="1:16">
      <c r="A20" s="223" t="s">
        <v>39</v>
      </c>
      <c r="B20" s="292"/>
      <c r="C20" s="292">
        <v>640.5</v>
      </c>
      <c r="D20" s="292"/>
      <c r="E20" s="292"/>
      <c r="F20" s="292"/>
      <c r="G20" s="292">
        <v>0</v>
      </c>
      <c r="H20" s="292"/>
      <c r="I20" s="292">
        <v>0</v>
      </c>
      <c r="J20" s="292"/>
      <c r="K20" s="292"/>
      <c r="L20" s="292">
        <f t="shared" ref="L20:L21" si="5">C20+G20</f>
        <v>640.5</v>
      </c>
      <c r="M20" s="301"/>
      <c r="N20" s="81" t="s">
        <v>21</v>
      </c>
      <c r="P20" s="22"/>
    </row>
    <row r="21" spans="1:16">
      <c r="A21" s="224" t="s">
        <v>40</v>
      </c>
      <c r="B21" s="318"/>
      <c r="C21" s="318">
        <v>39</v>
      </c>
      <c r="D21" s="318"/>
      <c r="E21" s="318"/>
      <c r="F21" s="318"/>
      <c r="G21" s="318">
        <v>0</v>
      </c>
      <c r="H21" s="318"/>
      <c r="I21" s="318">
        <v>0</v>
      </c>
      <c r="J21" s="318"/>
      <c r="K21" s="318"/>
      <c r="L21" s="318">
        <f t="shared" si="5"/>
        <v>39</v>
      </c>
      <c r="M21" s="319"/>
      <c r="N21" s="81" t="s">
        <v>21</v>
      </c>
      <c r="P21" s="22"/>
    </row>
    <row r="22" spans="1:16" ht="15" thickBot="1">
      <c r="A22" s="234" t="s">
        <v>239</v>
      </c>
      <c r="B22" s="320"/>
      <c r="C22" s="320">
        <f>C17+C20+C21</f>
        <v>5482.5</v>
      </c>
      <c r="D22" s="320"/>
      <c r="E22" s="320"/>
      <c r="F22" s="320"/>
      <c r="G22" s="320">
        <f>G17+G20+G21</f>
        <v>0</v>
      </c>
      <c r="H22" s="320"/>
      <c r="I22" s="320">
        <f>I17+I20+I21</f>
        <v>29251.614169999997</v>
      </c>
      <c r="J22" s="320"/>
      <c r="K22" s="320"/>
      <c r="L22" s="320">
        <f>SUM(L17,L20:L21)</f>
        <v>5482.5</v>
      </c>
      <c r="M22" s="321"/>
      <c r="N22" s="81" t="s">
        <v>21</v>
      </c>
      <c r="P22" s="22"/>
    </row>
    <row r="23" spans="1:16">
      <c r="N23" s="81" t="s">
        <v>21</v>
      </c>
      <c r="P23" s="22"/>
    </row>
    <row r="24" spans="1:16">
      <c r="N24" s="81" t="s">
        <v>21</v>
      </c>
      <c r="P24" s="22"/>
    </row>
    <row r="25" spans="1:16" ht="15.75">
      <c r="A25" s="201" t="s">
        <v>350</v>
      </c>
      <c r="B25" s="202"/>
      <c r="C25" s="202"/>
      <c r="D25" s="202"/>
      <c r="E25" s="202"/>
      <c r="F25" s="202"/>
      <c r="G25" s="202"/>
      <c r="H25" s="202"/>
      <c r="I25" s="202"/>
      <c r="J25" s="202"/>
      <c r="K25" s="202"/>
      <c r="L25" s="202"/>
      <c r="M25" s="202"/>
      <c r="N25" s="81" t="s">
        <v>21</v>
      </c>
      <c r="O25" s="202"/>
    </row>
    <row r="26" spans="1:16" ht="21" hidden="1" customHeight="1">
      <c r="A26" s="513" t="s">
        <v>355</v>
      </c>
      <c r="B26" s="513"/>
      <c r="C26" s="513"/>
      <c r="D26" s="513"/>
      <c r="E26" s="513"/>
      <c r="F26" s="513"/>
      <c r="G26" s="513"/>
      <c r="H26" s="513"/>
      <c r="I26" s="513"/>
      <c r="J26" s="513"/>
      <c r="K26" s="513"/>
      <c r="L26" s="513"/>
      <c r="M26" s="513"/>
      <c r="N26" s="81" t="s">
        <v>21</v>
      </c>
      <c r="O26" s="204"/>
    </row>
    <row r="27" spans="1:16" ht="56.25" customHeight="1">
      <c r="A27" s="514" t="s">
        <v>356</v>
      </c>
      <c r="B27" s="514"/>
      <c r="C27" s="514"/>
      <c r="D27" s="514"/>
      <c r="E27" s="514"/>
      <c r="F27" s="514"/>
      <c r="G27" s="514"/>
      <c r="H27" s="514"/>
      <c r="I27" s="514"/>
      <c r="J27" s="514"/>
      <c r="K27" s="514"/>
      <c r="L27" s="514"/>
      <c r="M27" s="514"/>
      <c r="N27" s="81" t="s">
        <v>21</v>
      </c>
      <c r="O27" s="204"/>
    </row>
    <row r="28" spans="1:16" ht="15.75">
      <c r="A28" s="203"/>
      <c r="B28" s="203"/>
      <c r="C28" s="203"/>
      <c r="D28" s="203"/>
      <c r="E28" s="203"/>
      <c r="F28" s="203"/>
      <c r="G28" s="203"/>
      <c r="H28" s="203"/>
      <c r="I28" s="203"/>
      <c r="J28" s="203"/>
      <c r="K28" s="203"/>
      <c r="L28" s="203"/>
      <c r="M28" s="203"/>
      <c r="N28" s="81" t="s">
        <v>21</v>
      </c>
      <c r="O28" s="203"/>
    </row>
    <row r="29" spans="1:16" ht="60" customHeight="1">
      <c r="A29" s="515" t="s">
        <v>376</v>
      </c>
      <c r="B29" s="515"/>
      <c r="C29" s="515"/>
      <c r="D29" s="515"/>
      <c r="E29" s="515"/>
      <c r="F29" s="515"/>
      <c r="G29" s="515"/>
      <c r="H29" s="515"/>
      <c r="I29" s="515"/>
      <c r="J29" s="515"/>
      <c r="K29" s="515"/>
      <c r="L29" s="515"/>
      <c r="M29" s="515"/>
      <c r="N29" s="81" t="s">
        <v>21</v>
      </c>
      <c r="O29" s="205"/>
    </row>
    <row r="30" spans="1:16" ht="15.75">
      <c r="A30" s="238"/>
      <c r="B30" s="238"/>
      <c r="C30" s="238"/>
      <c r="D30" s="238"/>
      <c r="E30" s="238"/>
      <c r="F30" s="238"/>
      <c r="G30" s="238"/>
      <c r="H30" s="238"/>
      <c r="I30" s="238"/>
      <c r="J30" s="238"/>
      <c r="K30" s="238"/>
      <c r="L30" s="238"/>
      <c r="M30" s="238"/>
      <c r="N30" s="81" t="s">
        <v>21</v>
      </c>
      <c r="O30" s="238"/>
    </row>
    <row r="31" spans="1:16" ht="61.5" customHeight="1">
      <c r="A31" s="515" t="s">
        <v>377</v>
      </c>
      <c r="B31" s="515"/>
      <c r="C31" s="515"/>
      <c r="D31" s="515"/>
      <c r="E31" s="515"/>
      <c r="F31" s="515"/>
      <c r="G31" s="515"/>
      <c r="H31" s="515"/>
      <c r="I31" s="515"/>
      <c r="J31" s="515"/>
      <c r="K31" s="515"/>
      <c r="L31" s="515"/>
      <c r="M31" s="515"/>
      <c r="N31" s="81" t="s">
        <v>21</v>
      </c>
      <c r="O31" s="205"/>
    </row>
    <row r="32" spans="1:16">
      <c r="A32" s="507"/>
      <c r="B32" s="507"/>
      <c r="C32" s="507"/>
      <c r="D32" s="507"/>
      <c r="E32" s="507"/>
      <c r="F32" s="507"/>
      <c r="G32" s="507"/>
      <c r="H32" s="507"/>
      <c r="I32" s="507"/>
      <c r="J32" s="507"/>
      <c r="K32" s="507"/>
      <c r="L32" s="507"/>
      <c r="M32" s="507"/>
      <c r="N32" s="81" t="s">
        <v>21</v>
      </c>
    </row>
    <row r="33" spans="14:14">
      <c r="N33" s="4" t="s">
        <v>22</v>
      </c>
    </row>
  </sheetData>
  <mergeCells count="13">
    <mergeCell ref="A1:M1"/>
    <mergeCell ref="A2:M2"/>
    <mergeCell ref="A3:M3"/>
    <mergeCell ref="A4:M4"/>
    <mergeCell ref="A7:A8"/>
    <mergeCell ref="B7:D7"/>
    <mergeCell ref="F7:H7"/>
    <mergeCell ref="K7:M7"/>
    <mergeCell ref="A26:M26"/>
    <mergeCell ref="A27:M27"/>
    <mergeCell ref="A29:M29"/>
    <mergeCell ref="A32:M32"/>
    <mergeCell ref="A31:M31"/>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sheetPr>
    <tabColor theme="4" tint="0.59999389629810485"/>
  </sheetPr>
  <dimension ref="A1:V25"/>
  <sheetViews>
    <sheetView view="pageBreakPreview" zoomScale="80" zoomScaleNormal="80" zoomScaleSheetLayoutView="80" workbookViewId="0">
      <selection activeCell="F20" sqref="F20"/>
    </sheetView>
  </sheetViews>
  <sheetFormatPr defaultColWidth="9.140625" defaultRowHeight="14.25"/>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c r="A1" s="420" t="s">
        <v>130</v>
      </c>
      <c r="B1" s="420"/>
      <c r="C1" s="420"/>
      <c r="D1" s="420"/>
      <c r="E1" s="420"/>
      <c r="F1" s="420"/>
      <c r="G1" s="420"/>
      <c r="H1" s="420"/>
      <c r="I1" s="420"/>
      <c r="J1" s="420"/>
      <c r="K1" s="420"/>
      <c r="L1" s="420"/>
      <c r="M1" s="420"/>
      <c r="N1" s="81" t="s">
        <v>21</v>
      </c>
      <c r="O1" s="6"/>
      <c r="P1" s="152" t="s">
        <v>30</v>
      </c>
      <c r="Q1" s="6"/>
      <c r="R1" s="6"/>
      <c r="S1" s="6"/>
      <c r="T1" s="6"/>
      <c r="U1" s="6"/>
      <c r="V1" s="6"/>
    </row>
    <row r="2" spans="1:22" ht="15">
      <c r="A2" s="421" t="s">
        <v>357</v>
      </c>
      <c r="B2" s="421"/>
      <c r="C2" s="421"/>
      <c r="D2" s="421"/>
      <c r="E2" s="421"/>
      <c r="F2" s="421"/>
      <c r="G2" s="421"/>
      <c r="H2" s="421"/>
      <c r="I2" s="421"/>
      <c r="J2" s="421"/>
      <c r="K2" s="421"/>
      <c r="L2" s="421"/>
      <c r="M2" s="421"/>
      <c r="N2" s="81" t="s">
        <v>21</v>
      </c>
      <c r="O2" s="7"/>
      <c r="P2" s="153"/>
      <c r="Q2" s="7"/>
      <c r="R2" s="7"/>
      <c r="S2" s="7"/>
      <c r="T2" s="7"/>
      <c r="U2" s="7"/>
      <c r="V2" s="7"/>
    </row>
    <row r="3" spans="1:22" ht="15">
      <c r="A3" s="430" t="s">
        <v>1</v>
      </c>
      <c r="B3" s="430"/>
      <c r="C3" s="430"/>
      <c r="D3" s="430"/>
      <c r="E3" s="430"/>
      <c r="F3" s="430"/>
      <c r="G3" s="430"/>
      <c r="H3" s="430"/>
      <c r="I3" s="430"/>
      <c r="J3" s="430"/>
      <c r="K3" s="430"/>
      <c r="L3" s="430"/>
      <c r="M3" s="430"/>
      <c r="N3" s="81" t="s">
        <v>21</v>
      </c>
      <c r="O3" s="10"/>
      <c r="P3" s="153" t="s">
        <v>265</v>
      </c>
      <c r="Q3" s="10"/>
      <c r="R3" s="10"/>
      <c r="S3" s="10"/>
      <c r="T3" s="10"/>
      <c r="U3" s="10"/>
      <c r="V3" s="10"/>
    </row>
    <row r="4" spans="1:22">
      <c r="A4" s="427" t="s">
        <v>2</v>
      </c>
      <c r="B4" s="427"/>
      <c r="C4" s="427"/>
      <c r="D4" s="427"/>
      <c r="E4" s="427"/>
      <c r="F4" s="427"/>
      <c r="G4" s="427"/>
      <c r="H4" s="427"/>
      <c r="I4" s="427"/>
      <c r="J4" s="427"/>
      <c r="K4" s="427"/>
      <c r="L4" s="427"/>
      <c r="M4" s="427"/>
      <c r="N4" s="81" t="s">
        <v>21</v>
      </c>
      <c r="O4" s="8"/>
      <c r="P4" s="153" t="s">
        <v>264</v>
      </c>
      <c r="Q4" s="8"/>
      <c r="R4" s="8"/>
      <c r="S4" s="8"/>
      <c r="T4" s="8"/>
      <c r="U4" s="8"/>
      <c r="V4" s="8"/>
    </row>
    <row r="5" spans="1:22" ht="15.75" thickBot="1">
      <c r="A5" s="427"/>
      <c r="B5" s="427"/>
      <c r="C5" s="427"/>
      <c r="D5" s="427"/>
      <c r="E5" s="427"/>
      <c r="F5" s="427"/>
      <c r="G5" s="427"/>
      <c r="H5" s="427"/>
      <c r="I5" s="427"/>
      <c r="J5" s="427"/>
      <c r="K5" s="427"/>
      <c r="L5" s="427"/>
      <c r="M5" s="427"/>
      <c r="N5" s="81" t="s">
        <v>21</v>
      </c>
      <c r="O5" s="8"/>
      <c r="P5" s="154"/>
      <c r="Q5" s="8"/>
      <c r="R5" s="8"/>
      <c r="S5" s="8"/>
      <c r="T5" s="8"/>
      <c r="U5" s="8"/>
      <c r="V5" s="8"/>
    </row>
    <row r="6" spans="1:22" ht="15" thickBot="1">
      <c r="A6" s="427"/>
      <c r="B6" s="427"/>
      <c r="C6" s="427"/>
      <c r="D6" s="427"/>
      <c r="E6" s="427"/>
      <c r="F6" s="427"/>
      <c r="G6" s="427"/>
      <c r="H6" s="427"/>
      <c r="I6" s="427"/>
      <c r="J6" s="427"/>
      <c r="K6" s="427"/>
      <c r="L6" s="427"/>
      <c r="M6" s="427"/>
      <c r="N6" s="81" t="s">
        <v>21</v>
      </c>
      <c r="O6" s="8"/>
      <c r="P6" s="8"/>
      <c r="Q6" s="8"/>
      <c r="R6" s="8"/>
      <c r="S6" s="8"/>
      <c r="T6" s="8"/>
      <c r="U6" s="8"/>
      <c r="V6" s="8"/>
    </row>
    <row r="7" spans="1:22" ht="15">
      <c r="A7" s="431" t="s">
        <v>323</v>
      </c>
      <c r="B7" s="433" t="s">
        <v>131</v>
      </c>
      <c r="C7" s="433"/>
      <c r="D7" s="433"/>
      <c r="E7" s="433" t="s">
        <v>332</v>
      </c>
      <c r="F7" s="433"/>
      <c r="G7" s="433"/>
      <c r="H7" s="433" t="s">
        <v>33</v>
      </c>
      <c r="I7" s="433"/>
      <c r="J7" s="433"/>
      <c r="K7" s="433" t="s">
        <v>132</v>
      </c>
      <c r="L7" s="433"/>
      <c r="M7" s="434"/>
      <c r="N7" s="81" t="s">
        <v>21</v>
      </c>
      <c r="P7" s="5" t="s">
        <v>133</v>
      </c>
    </row>
    <row r="8" spans="1:22" ht="28.5">
      <c r="A8" s="432"/>
      <c r="B8" s="11" t="s">
        <v>135</v>
      </c>
      <c r="C8" s="20" t="s">
        <v>136</v>
      </c>
      <c r="D8" s="11" t="s">
        <v>5</v>
      </c>
      <c r="E8" s="11" t="s">
        <v>135</v>
      </c>
      <c r="F8" s="11" t="s">
        <v>136</v>
      </c>
      <c r="G8" s="11" t="s">
        <v>5</v>
      </c>
      <c r="H8" s="11" t="s">
        <v>135</v>
      </c>
      <c r="I8" s="11" t="s">
        <v>136</v>
      </c>
      <c r="J8" s="11" t="s">
        <v>5</v>
      </c>
      <c r="K8" s="11" t="s">
        <v>135</v>
      </c>
      <c r="L8" s="11" t="s">
        <v>136</v>
      </c>
      <c r="M8" s="12" t="s">
        <v>5</v>
      </c>
      <c r="N8" s="81" t="s">
        <v>21</v>
      </c>
      <c r="P8" s="83" t="s">
        <v>134</v>
      </c>
    </row>
    <row r="9" spans="1:22" ht="15">
      <c r="A9" s="206" t="s">
        <v>369</v>
      </c>
      <c r="B9" s="305">
        <v>54</v>
      </c>
      <c r="C9" s="305">
        <v>54</v>
      </c>
      <c r="D9" s="305">
        <v>11651</v>
      </c>
      <c r="E9" s="305">
        <v>54</v>
      </c>
      <c r="F9" s="305">
        <v>54</v>
      </c>
      <c r="G9" s="305">
        <v>11683</v>
      </c>
      <c r="H9" s="305">
        <v>54</v>
      </c>
      <c r="I9" s="305">
        <v>54</v>
      </c>
      <c r="J9" s="305">
        <v>11764</v>
      </c>
      <c r="K9" s="305">
        <f>H9-E9</f>
        <v>0</v>
      </c>
      <c r="L9" s="305">
        <f t="shared" ref="L9:M9" si="0">I9-F9</f>
        <v>0</v>
      </c>
      <c r="M9" s="313">
        <f t="shared" si="0"/>
        <v>81</v>
      </c>
      <c r="N9" s="81" t="s">
        <v>21</v>
      </c>
      <c r="P9" s="5"/>
    </row>
    <row r="10" spans="1:22">
      <c r="A10" s="207" t="s">
        <v>370</v>
      </c>
      <c r="B10" s="292">
        <v>0</v>
      </c>
      <c r="C10" s="292">
        <v>0</v>
      </c>
      <c r="D10" s="292">
        <v>44670</v>
      </c>
      <c r="E10" s="292">
        <v>0</v>
      </c>
      <c r="F10" s="292">
        <v>0</v>
      </c>
      <c r="G10" s="292">
        <v>50081.24</v>
      </c>
      <c r="H10" s="292">
        <v>0</v>
      </c>
      <c r="I10" s="292">
        <v>0</v>
      </c>
      <c r="J10" s="292">
        <f>G10</f>
        <v>50081.24</v>
      </c>
      <c r="K10" s="292">
        <f t="shared" ref="K10:K12" si="1">H10-E10</f>
        <v>0</v>
      </c>
      <c r="L10" s="292">
        <f t="shared" ref="L10:L12" si="2">I10-F10</f>
        <v>0</v>
      </c>
      <c r="M10" s="301">
        <f t="shared" ref="M10:M12" si="3">J10-G10</f>
        <v>0</v>
      </c>
      <c r="N10" s="81" t="s">
        <v>21</v>
      </c>
      <c r="P10" s="22" t="s">
        <v>137</v>
      </c>
    </row>
    <row r="11" spans="1:22">
      <c r="A11" s="207" t="s">
        <v>371</v>
      </c>
      <c r="B11" s="292">
        <v>1</v>
      </c>
      <c r="C11" s="292">
        <v>1</v>
      </c>
      <c r="D11" s="292">
        <f>125000-SUM(D9:D10)</f>
        <v>68679</v>
      </c>
      <c r="E11" s="292">
        <v>1</v>
      </c>
      <c r="F11" s="292">
        <v>1</v>
      </c>
      <c r="G11" s="292">
        <f>125000-SUM(G9:G10)</f>
        <v>63235.76</v>
      </c>
      <c r="H11" s="292">
        <v>1</v>
      </c>
      <c r="I11" s="292">
        <v>1</v>
      </c>
      <c r="J11" s="292">
        <f>125000-SUM(J9:J10)</f>
        <v>63154.76</v>
      </c>
      <c r="K11" s="292">
        <f t="shared" si="1"/>
        <v>0</v>
      </c>
      <c r="L11" s="292">
        <f t="shared" si="2"/>
        <v>0</v>
      </c>
      <c r="M11" s="301">
        <f t="shared" si="3"/>
        <v>-81</v>
      </c>
      <c r="N11" s="81" t="s">
        <v>21</v>
      </c>
    </row>
    <row r="12" spans="1:22">
      <c r="A12" s="209"/>
      <c r="B12" s="293">
        <v>0</v>
      </c>
      <c r="C12" s="293">
        <v>0</v>
      </c>
      <c r="D12" s="293">
        <v>0</v>
      </c>
      <c r="E12" s="293">
        <v>0</v>
      </c>
      <c r="F12" s="293">
        <v>0</v>
      </c>
      <c r="G12" s="293">
        <v>0</v>
      </c>
      <c r="H12" s="293">
        <v>0</v>
      </c>
      <c r="I12" s="293">
        <v>0</v>
      </c>
      <c r="J12" s="293">
        <v>0</v>
      </c>
      <c r="K12" s="293">
        <f t="shared" si="1"/>
        <v>0</v>
      </c>
      <c r="L12" s="293">
        <f t="shared" si="2"/>
        <v>0</v>
      </c>
      <c r="M12" s="302">
        <f t="shared" si="3"/>
        <v>0</v>
      </c>
      <c r="N12" s="81" t="s">
        <v>21</v>
      </c>
    </row>
    <row r="13" spans="1:22" ht="15">
      <c r="A13" s="14" t="s">
        <v>284</v>
      </c>
      <c r="B13" s="294">
        <f>SUM(B9:B12)</f>
        <v>55</v>
      </c>
      <c r="C13" s="294">
        <f t="shared" ref="C13:M13" si="4">SUM(C9:C12)</f>
        <v>55</v>
      </c>
      <c r="D13" s="294">
        <f t="shared" si="4"/>
        <v>125000</v>
      </c>
      <c r="E13" s="294">
        <f t="shared" si="4"/>
        <v>55</v>
      </c>
      <c r="F13" s="294">
        <f t="shared" si="4"/>
        <v>55</v>
      </c>
      <c r="G13" s="294">
        <f t="shared" si="4"/>
        <v>125000</v>
      </c>
      <c r="H13" s="294">
        <f t="shared" si="4"/>
        <v>55</v>
      </c>
      <c r="I13" s="294">
        <f t="shared" si="4"/>
        <v>55</v>
      </c>
      <c r="J13" s="294">
        <f t="shared" si="4"/>
        <v>125000</v>
      </c>
      <c r="K13" s="294">
        <f t="shared" si="4"/>
        <v>0</v>
      </c>
      <c r="L13" s="294">
        <f t="shared" si="4"/>
        <v>0</v>
      </c>
      <c r="M13" s="316">
        <f t="shared" si="4"/>
        <v>0</v>
      </c>
      <c r="N13" s="81" t="s">
        <v>21</v>
      </c>
    </row>
    <row r="14" spans="1:22" ht="15" thickBot="1">
      <c r="B14" s="324"/>
      <c r="C14" s="324"/>
      <c r="D14" s="324"/>
      <c r="E14" s="324"/>
      <c r="F14" s="324"/>
      <c r="G14" s="324"/>
      <c r="H14" s="324"/>
      <c r="I14" s="324"/>
      <c r="J14" s="324"/>
      <c r="K14" s="324"/>
      <c r="L14" s="324"/>
      <c r="M14" s="324"/>
      <c r="N14" s="81" t="s">
        <v>21</v>
      </c>
    </row>
    <row r="15" spans="1:22" ht="18" customHeight="1">
      <c r="A15" s="431" t="s">
        <v>257</v>
      </c>
      <c r="B15" s="517" t="s">
        <v>131</v>
      </c>
      <c r="C15" s="517"/>
      <c r="D15" s="517"/>
      <c r="E15" s="517" t="s">
        <v>332</v>
      </c>
      <c r="F15" s="517"/>
      <c r="G15" s="517"/>
      <c r="H15" s="517" t="s">
        <v>33</v>
      </c>
      <c r="I15" s="517"/>
      <c r="J15" s="517"/>
      <c r="K15" s="517" t="s">
        <v>132</v>
      </c>
      <c r="L15" s="517"/>
      <c r="M15" s="518"/>
      <c r="N15" s="81" t="s">
        <v>21</v>
      </c>
    </row>
    <row r="16" spans="1:22" ht="30">
      <c r="A16" s="432"/>
      <c r="B16" s="325" t="s">
        <v>135</v>
      </c>
      <c r="C16" s="326" t="s">
        <v>136</v>
      </c>
      <c r="D16" s="325" t="s">
        <v>5</v>
      </c>
      <c r="E16" s="325" t="s">
        <v>135</v>
      </c>
      <c r="F16" s="325" t="s">
        <v>136</v>
      </c>
      <c r="G16" s="325" t="s">
        <v>5</v>
      </c>
      <c r="H16" s="325" t="s">
        <v>135</v>
      </c>
      <c r="I16" s="325" t="s">
        <v>136</v>
      </c>
      <c r="J16" s="325" t="s">
        <v>5</v>
      </c>
      <c r="K16" s="325" t="s">
        <v>135</v>
      </c>
      <c r="L16" s="325" t="s">
        <v>136</v>
      </c>
      <c r="M16" s="327" t="s">
        <v>5</v>
      </c>
      <c r="N16" s="81" t="s">
        <v>21</v>
      </c>
      <c r="P16" s="84" t="s">
        <v>322</v>
      </c>
    </row>
    <row r="17" spans="1:16" ht="15">
      <c r="A17" s="25" t="s">
        <v>347</v>
      </c>
      <c r="B17" s="305">
        <v>55</v>
      </c>
      <c r="C17" s="305">
        <v>55</v>
      </c>
      <c r="D17" s="305">
        <f>D9+(D10+D11)*0.76</f>
        <v>97796.24</v>
      </c>
      <c r="E17" s="305">
        <v>55</v>
      </c>
      <c r="F17" s="305">
        <v>55</v>
      </c>
      <c r="G17" s="305">
        <f>G9+(G10+G11)*0.76</f>
        <v>97803.92</v>
      </c>
      <c r="H17" s="305"/>
      <c r="I17" s="305"/>
      <c r="J17" s="305"/>
      <c r="K17" s="305"/>
      <c r="L17" s="305"/>
      <c r="M17" s="313"/>
      <c r="N17" s="81" t="s">
        <v>21</v>
      </c>
      <c r="P17" s="5"/>
    </row>
    <row r="18" spans="1:16">
      <c r="A18" s="26" t="s">
        <v>348</v>
      </c>
      <c r="B18" s="292">
        <v>0</v>
      </c>
      <c r="C18" s="292">
        <v>0</v>
      </c>
      <c r="D18" s="292">
        <f>(D10+D11)*0.22</f>
        <v>24936.78</v>
      </c>
      <c r="E18" s="292">
        <v>0</v>
      </c>
      <c r="F18" s="292">
        <v>0</v>
      </c>
      <c r="G18" s="292">
        <f>(G10+G11)*0.22</f>
        <v>24929.74</v>
      </c>
      <c r="H18" s="292"/>
      <c r="I18" s="292"/>
      <c r="J18" s="292"/>
      <c r="K18" s="292"/>
      <c r="L18" s="292"/>
      <c r="M18" s="301"/>
      <c r="N18" s="81" t="s">
        <v>21</v>
      </c>
      <c r="P18" s="22"/>
    </row>
    <row r="19" spans="1:16">
      <c r="A19" s="26" t="s">
        <v>349</v>
      </c>
      <c r="B19" s="292">
        <v>0</v>
      </c>
      <c r="C19" s="292">
        <v>0</v>
      </c>
      <c r="D19" s="292">
        <f>(D10+D11)*0.02</f>
        <v>2266.98</v>
      </c>
      <c r="E19" s="292">
        <v>0</v>
      </c>
      <c r="F19" s="292">
        <v>0</v>
      </c>
      <c r="G19" s="292">
        <f>(G10+G11)*0.02</f>
        <v>2266.34</v>
      </c>
      <c r="H19" s="292"/>
      <c r="I19" s="292"/>
      <c r="J19" s="292"/>
      <c r="K19" s="292"/>
      <c r="L19" s="292"/>
      <c r="M19" s="301"/>
      <c r="N19" s="81" t="s">
        <v>21</v>
      </c>
      <c r="P19" s="22"/>
    </row>
    <row r="20" spans="1:16">
      <c r="A20" s="26"/>
      <c r="B20" s="292"/>
      <c r="C20" s="292"/>
      <c r="D20" s="292"/>
      <c r="E20" s="292"/>
      <c r="F20" s="292"/>
      <c r="G20" s="292"/>
      <c r="H20" s="292"/>
      <c r="I20" s="292"/>
      <c r="J20" s="292"/>
      <c r="K20" s="292"/>
      <c r="L20" s="292"/>
      <c r="M20" s="301"/>
      <c r="N20" s="81"/>
      <c r="P20" s="22"/>
    </row>
    <row r="21" spans="1:16">
      <c r="A21" s="26" t="s">
        <v>365</v>
      </c>
      <c r="B21" s="292">
        <v>0</v>
      </c>
      <c r="C21" s="292">
        <v>0</v>
      </c>
      <c r="D21" s="292">
        <v>0</v>
      </c>
      <c r="E21" s="292">
        <v>55</v>
      </c>
      <c r="F21" s="292">
        <v>55</v>
      </c>
      <c r="G21" s="292">
        <f>G9+(G10+G11)*0.8647</f>
        <v>109668.2099</v>
      </c>
      <c r="H21" s="292">
        <v>55</v>
      </c>
      <c r="I21" s="292">
        <v>55</v>
      </c>
      <c r="J21" s="292">
        <f>J9+(J10+J11)*0.8647</f>
        <v>109679.1692</v>
      </c>
      <c r="K21" s="292">
        <f t="shared" ref="K21:K22" si="5">H21-E21</f>
        <v>0</v>
      </c>
      <c r="L21" s="292">
        <f t="shared" ref="L21:L22" si="6">I21-F21</f>
        <v>0</v>
      </c>
      <c r="M21" s="301">
        <f t="shared" ref="M21:M22" si="7">J21-G21</f>
        <v>10.959300000002258</v>
      </c>
      <c r="N21" s="81" t="s">
        <v>21</v>
      </c>
    </row>
    <row r="22" spans="1:16">
      <c r="A22" s="27" t="s">
        <v>366</v>
      </c>
      <c r="B22" s="293">
        <v>0</v>
      </c>
      <c r="C22" s="293">
        <v>0</v>
      </c>
      <c r="D22" s="293">
        <v>0</v>
      </c>
      <c r="E22" s="293">
        <v>0</v>
      </c>
      <c r="F22" s="293">
        <v>0</v>
      </c>
      <c r="G22" s="293">
        <f>(G10+G11)*0.1353</f>
        <v>15331.7901</v>
      </c>
      <c r="H22" s="293">
        <v>0</v>
      </c>
      <c r="I22" s="293">
        <v>0</v>
      </c>
      <c r="J22" s="293">
        <f>(J10+J11)*0.1353</f>
        <v>15320.8308</v>
      </c>
      <c r="K22" s="293">
        <f t="shared" si="5"/>
        <v>0</v>
      </c>
      <c r="L22" s="293">
        <f t="shared" si="6"/>
        <v>0</v>
      </c>
      <c r="M22" s="302">
        <f t="shared" si="7"/>
        <v>-10.959300000000439</v>
      </c>
      <c r="N22" s="81" t="s">
        <v>21</v>
      </c>
    </row>
    <row r="23" spans="1:16" ht="15">
      <c r="A23" s="14" t="s">
        <v>284</v>
      </c>
      <c r="B23" s="294">
        <f>SUM(B17:B22)</f>
        <v>55</v>
      </c>
      <c r="C23" s="294">
        <f t="shared" ref="C23:D23" si="8">SUM(C17:C22)</f>
        <v>55</v>
      </c>
      <c r="D23" s="294">
        <f t="shared" si="8"/>
        <v>125000</v>
      </c>
      <c r="E23" s="294">
        <f>SUM(E21:E22)</f>
        <v>55</v>
      </c>
      <c r="F23" s="294">
        <f>SUM(F21:F22)</f>
        <v>55</v>
      </c>
      <c r="G23" s="294">
        <f t="shared" ref="G23:J23" si="9">SUM(G21:G22)</f>
        <v>125000</v>
      </c>
      <c r="H23" s="294">
        <f t="shared" si="9"/>
        <v>55</v>
      </c>
      <c r="I23" s="294">
        <f t="shared" si="9"/>
        <v>55</v>
      </c>
      <c r="J23" s="294">
        <f t="shared" si="9"/>
        <v>125000</v>
      </c>
      <c r="K23" s="294">
        <f t="shared" ref="K23" si="10">SUM(K21:K22)</f>
        <v>0</v>
      </c>
      <c r="L23" s="294">
        <f t="shared" ref="L23" si="11">SUM(L21:L22)</f>
        <v>0</v>
      </c>
      <c r="M23" s="316">
        <f t="shared" ref="M23" si="12">SUM(M21:M22)</f>
        <v>1.8189894035458565E-12</v>
      </c>
      <c r="N23" s="81" t="s">
        <v>21</v>
      </c>
      <c r="P23" s="5"/>
    </row>
    <row r="24" spans="1:16">
      <c r="N24" s="81" t="s">
        <v>22</v>
      </c>
    </row>
    <row r="25" spans="1:16">
      <c r="N25" s="81"/>
    </row>
  </sheetData>
  <mergeCells count="16">
    <mergeCell ref="A6:M6"/>
    <mergeCell ref="A1:M1"/>
    <mergeCell ref="A2:M2"/>
    <mergeCell ref="A3:M3"/>
    <mergeCell ref="A4:M4"/>
    <mergeCell ref="A5:M5"/>
    <mergeCell ref="A7:A8"/>
    <mergeCell ref="B7:D7"/>
    <mergeCell ref="E7:G7"/>
    <mergeCell ref="H7:J7"/>
    <mergeCell ref="K7:M7"/>
    <mergeCell ref="A15:A16"/>
    <mergeCell ref="B15:D15"/>
    <mergeCell ref="E15:G15"/>
    <mergeCell ref="H15:J15"/>
    <mergeCell ref="K15:M1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 of Req.</vt:lpstr>
      <vt:lpstr>B. Summ of Req. by DU</vt:lpstr>
      <vt:lpstr>C. Program Changes by DU </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'A. Organization Chart'!Print_Area</vt:lpstr>
      <vt:lpstr>'B. Summ of Req.'!Print_Area</vt:lpstr>
      <vt:lpstr>'B. Summ of Req. by DU'!Print_Area</vt:lpstr>
      <vt:lpstr>'C. Program Changes by DU '!Print_Area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ATF</cp:lastModifiedBy>
  <cp:lastPrinted>2013-03-27T20:46:07Z</cp:lastPrinted>
  <dcterms:created xsi:type="dcterms:W3CDTF">2012-12-06T16:08:32Z</dcterms:created>
  <dcterms:modified xsi:type="dcterms:W3CDTF">2013-08-21T18:53:14Z</dcterms:modified>
</cp:coreProperties>
</file>