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0" yWindow="-120" windowWidth="15480" windowHeight="7080" tabRatio="889" firstSheet="4" activeTab="11"/>
  </bookViews>
  <sheets>
    <sheet name="A. Organization Chart" sheetId="1" r:id="rId1"/>
    <sheet name="B. Summary of Requirements " sheetId="2" r:id="rId2"/>
    <sheet name="C. Increases Offsets" sheetId="3" r:id="rId3"/>
    <sheet name="D. Strategic Goals &amp; Objectives" sheetId="4" r:id="rId4"/>
    <sheet name="E. ATB Justification " sheetId="5" r:id="rId5"/>
    <sheet name="F. 2011 Crosswalk" sheetId="6" r:id="rId6"/>
    <sheet name="G. 2012 Crosswalk" sheetId="7" r:id="rId7"/>
    <sheet name="H. Reimbursable Resources" sheetId="8" r:id="rId8"/>
    <sheet name="I. Permanent Positions" sheetId="9" r:id="rId9"/>
    <sheet name="J. Financial Analysis" sheetId="10" r:id="rId10"/>
    <sheet name="K. Summary by Grade" sheetId="11" r:id="rId11"/>
    <sheet name="L. Summary by Object Class" sheetId="12" r:id="rId12"/>
    <sheet name="(M) Studies" sheetId="13" r:id="rId13"/>
  </sheets>
  <externalReferences>
    <externalReference r:id="rId14"/>
    <externalReference r:id="rId15"/>
    <externalReference r:id="rId16"/>
  </externalReferences>
  <definedNames>
    <definedName name="_10POS_BY_CAT" localSheetId="9">'[1]Summ Atty Agt'!#REF!</definedName>
    <definedName name="_11POS_BY_CAT">#REF!</definedName>
    <definedName name="_1ATTORNEY_SUPP" localSheetId="1">#REF!</definedName>
    <definedName name="_1ATTORNEY_SUPP">#REF!</definedName>
    <definedName name="_2ATTORNEY_SUPP" localSheetId="4">#REF!</definedName>
    <definedName name="_2ATTORNEY_SUPP">#REF!</definedName>
    <definedName name="_2GA_ROLLUP">#REF!</definedName>
    <definedName name="_3GA_ROLLUP" localSheetId="1">'B. Summary of Requirements '!#REF!</definedName>
    <definedName name="_3POS_BY_CAT">#REF!</definedName>
    <definedName name="_4GA_ROLLUP" localSheetId="3">#REF!</definedName>
    <definedName name="_5GA_ROLLUP" localSheetId="7">[2]SumReq!#REF!</definedName>
    <definedName name="_6GA_ROLLUP" localSheetId="9">'[1]Sum of Req'!#REF!</definedName>
    <definedName name="_7GA_ROLLUP" localSheetId="4">#REF!</definedName>
    <definedName name="_7GA_ROLLUP">#REF!</definedName>
    <definedName name="_8POS_BY_CAT" localSheetId="1">#REF!</definedName>
    <definedName name="_9POS_BY_CAT" localSheetId="3">#REF!</definedName>
    <definedName name="DL" localSheetId="1">'B. Summary of Requirements '!$A$3:$X$68</definedName>
    <definedName name="DL">#REF!</definedName>
    <definedName name="EXECSUPP" localSheetId="1">'B. Summary of Requirements '!#REF!</definedName>
    <definedName name="EXECSUPP" localSheetId="3">#REF!</definedName>
    <definedName name="EXECSUPP" localSheetId="4">#REF!</definedName>
    <definedName name="EXECSUPP" localSheetId="9">'[1]Sum of Req'!#REF!</definedName>
    <definedName name="EXECSUPP">#REF!</definedName>
    <definedName name="FY0711.1" localSheetId="4">#REF!</definedName>
    <definedName name="FY0711.1">#REF!</definedName>
    <definedName name="FY0711.5" localSheetId="4">#REF!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 '!#REF!</definedName>
    <definedName name="INTEL" localSheetId="1">'B. Summary of Requirements '!#REF!</definedName>
    <definedName name="INTEL" localSheetId="3">#REF!</definedName>
    <definedName name="INTEL" localSheetId="4">#REF!</definedName>
    <definedName name="INTEL" localSheetId="9">'[1]Sum of Req'!#REF!</definedName>
    <definedName name="INTEL">#REF!</definedName>
    <definedName name="JMD" localSheetId="1">'B. Summary of Requirements '!#REF!</definedName>
    <definedName name="JMD" localSheetId="3">#REF!</definedName>
    <definedName name="JMD" localSheetId="4">#REF!</definedName>
    <definedName name="JMD" localSheetId="9">'[1]Sum of Req'!#REF!</definedName>
    <definedName name="JMD">#REF!</definedName>
    <definedName name="OLE_LINK7" localSheetId="4">'E. ATB Justification '!#REF!</definedName>
    <definedName name="PART" localSheetId="4">#REF!</definedName>
    <definedName name="PART">#REF!</definedName>
    <definedName name="_xlnm.Print_Area" localSheetId="12">'(M) Studies'!$A$1:$J$29</definedName>
    <definedName name="_xlnm.Print_Area" localSheetId="0">'A. Organization Chart'!$A$1:$N$29</definedName>
    <definedName name="_xlnm.Print_Area" localSheetId="1">'B. Summary of Requirements '!$A$1:$X$85</definedName>
    <definedName name="_xlnm.Print_Area" localSheetId="2">'C. Increases Offsets'!$A$1:$S$26</definedName>
    <definedName name="_xlnm.Print_Area" localSheetId="3">'D. Strategic Goals &amp; Objectives'!$A$1:$P$39</definedName>
    <definedName name="_xlnm.Print_Area" localSheetId="4">'E. ATB Justification '!$A$1:$I$51</definedName>
    <definedName name="_xlnm.Print_Area" localSheetId="5">'F. 2011 Crosswalk'!$A$1:$O$33</definedName>
    <definedName name="_xlnm.Print_Area" localSheetId="6">'G. 2012 Crosswalk'!$A$1:$R$29</definedName>
    <definedName name="_xlnm.Print_Area" localSheetId="7">'H. Reimbursable Resources'!$A$1:$N$18</definedName>
    <definedName name="_xlnm.Print_Area" localSheetId="8">'I. Permanent Positions'!$A$1:$K$34</definedName>
    <definedName name="_xlnm.Print_Area" localSheetId="9">'J. Financial Analysis'!$A$1:$AA$41</definedName>
    <definedName name="_xlnm.Print_Area" localSheetId="10">'K. Summary by Grade'!$A$1:$I$34</definedName>
    <definedName name="_xlnm.Print_Area" localSheetId="11">'L. Summary by Object Class'!$A$1:$K$49</definedName>
    <definedName name="_xlnm.Print_Area">#REF!</definedName>
    <definedName name="REIMPRO" localSheetId="4">#REF!</definedName>
    <definedName name="REIMPRO" localSheetId="7">'H. Reimbursable Resources'!$A$1:$N$17</definedName>
    <definedName name="REIMPRO">#REF!</definedName>
    <definedName name="REIMSOR" localSheetId="4">#REF!</definedName>
    <definedName name="REIMSOR" localSheetId="7">'H. Reimbursable Resources'!$P$20:$AF$32</definedName>
    <definedName name="REIMSOR">#REF!</definedName>
    <definedName name="Z_12C66D54_5067_4346_818B_6EAB1C8A9183_.wvu.Cols" localSheetId="6" hidden="1">'G. 2012 Crosswalk'!$H:$J</definedName>
    <definedName name="Z_12C66D54_5067_4346_818B_6EAB1C8A9183_.wvu.Cols" localSheetId="11" hidden="1">'L. Summary by Object Class'!$J:$L</definedName>
    <definedName name="Z_12C66D54_5067_4346_818B_6EAB1C8A9183_.wvu.PrintArea" localSheetId="12" hidden="1">'(M) Studies'!$A$1:$J$36</definedName>
    <definedName name="Z_12C66D54_5067_4346_818B_6EAB1C8A9183_.wvu.PrintArea" localSheetId="0" hidden="1">'A. Organization Chart'!$A$1:$N$29</definedName>
    <definedName name="Z_12C66D54_5067_4346_818B_6EAB1C8A9183_.wvu.PrintArea" localSheetId="1" hidden="1">'B. Summary of Requirements '!$A$1:$X$83</definedName>
    <definedName name="Z_12C66D54_5067_4346_818B_6EAB1C8A9183_.wvu.PrintArea" localSheetId="2" hidden="1">'C. Increases Offsets'!$A$1:$S$26</definedName>
    <definedName name="Z_12C66D54_5067_4346_818B_6EAB1C8A9183_.wvu.PrintArea" localSheetId="3" hidden="1">'D. Strategic Goals &amp; Objectives'!$A$1:$P$39</definedName>
    <definedName name="Z_12C66D54_5067_4346_818B_6EAB1C8A9183_.wvu.PrintArea" localSheetId="5" hidden="1">'F. 2011 Crosswalk'!$A$1:$O$22</definedName>
    <definedName name="Z_12C66D54_5067_4346_818B_6EAB1C8A9183_.wvu.PrintArea" localSheetId="6" hidden="1">'G. 2012 Crosswalk'!$A$1:$R$22</definedName>
    <definedName name="Z_12C66D54_5067_4346_818B_6EAB1C8A9183_.wvu.PrintArea" localSheetId="7" hidden="1">'H. Reimbursable Resources'!$A$1:$N$18</definedName>
    <definedName name="Z_12C66D54_5067_4346_818B_6EAB1C8A9183_.wvu.PrintArea" localSheetId="8" hidden="1">'I. Permanent Positions'!$A$1:$K$34</definedName>
    <definedName name="Z_12C66D54_5067_4346_818B_6EAB1C8A9183_.wvu.PrintArea" localSheetId="9" hidden="1">'J. Financial Analysis'!$A$1:$AA$41</definedName>
    <definedName name="Z_12C66D54_5067_4346_818B_6EAB1C8A9183_.wvu.PrintArea" localSheetId="10" hidden="1">'K. Summary by Grade'!$A$1:$I$34</definedName>
    <definedName name="Z_12C66D54_5067_4346_818B_6EAB1C8A9183_.wvu.PrintArea" localSheetId="11" hidden="1">'L. Summary by Object Class'!$A$1:$K$50</definedName>
    <definedName name="Z_12C66D54_5067_4346_818B_6EAB1C8A9183_.wvu.Rows" localSheetId="3" hidden="1">'D. Strategic Goals &amp; Objectives'!$10:$10</definedName>
    <definedName name="Z_3118AF25_8423_420A_806A_487665220C68_.wvu.Cols" localSheetId="6" hidden="1">'G. 2012 Crosswalk'!$H:$J</definedName>
    <definedName name="Z_3118AF25_8423_420A_806A_487665220C68_.wvu.Cols" localSheetId="11" hidden="1">'L. Summary by Object Class'!$J:$L</definedName>
    <definedName name="Z_3118AF25_8423_420A_806A_487665220C68_.wvu.PrintArea" localSheetId="12" hidden="1">'(M) Studies'!$A$1:$J$36</definedName>
    <definedName name="Z_3118AF25_8423_420A_806A_487665220C68_.wvu.PrintArea" localSheetId="0" hidden="1">'A. Organization Chart'!$A$1:$N$29</definedName>
    <definedName name="Z_3118AF25_8423_420A_806A_487665220C68_.wvu.PrintArea" localSheetId="1" hidden="1">'B. Summary of Requirements '!$A$1:$X$83</definedName>
    <definedName name="Z_3118AF25_8423_420A_806A_487665220C68_.wvu.PrintArea" localSheetId="2" hidden="1">'C. Increases Offsets'!$A$1:$S$26</definedName>
    <definedName name="Z_3118AF25_8423_420A_806A_487665220C68_.wvu.PrintArea" localSheetId="3" hidden="1">'D. Strategic Goals &amp; Objectives'!$A$1:$P$39</definedName>
    <definedName name="Z_3118AF25_8423_420A_806A_487665220C68_.wvu.PrintArea" localSheetId="5" hidden="1">'F. 2011 Crosswalk'!$A$1:$O$22</definedName>
    <definedName name="Z_3118AF25_8423_420A_806A_487665220C68_.wvu.PrintArea" localSheetId="6" hidden="1">'G. 2012 Crosswalk'!$A$1:$R$22</definedName>
    <definedName name="Z_3118AF25_8423_420A_806A_487665220C68_.wvu.PrintArea" localSheetId="7" hidden="1">'H. Reimbursable Resources'!$A$1:$N$18</definedName>
    <definedName name="Z_3118AF25_8423_420A_806A_487665220C68_.wvu.PrintArea" localSheetId="8" hidden="1">'I. Permanent Positions'!$A$1:$K$34</definedName>
    <definedName name="Z_3118AF25_8423_420A_806A_487665220C68_.wvu.PrintArea" localSheetId="9" hidden="1">'J. Financial Analysis'!$A$1:$AA$41</definedName>
    <definedName name="Z_3118AF25_8423_420A_806A_487665220C68_.wvu.PrintArea" localSheetId="10" hidden="1">'K. Summary by Grade'!$A$1:$I$34</definedName>
    <definedName name="Z_3118AF25_8423_420A_806A_487665220C68_.wvu.PrintArea" localSheetId="11" hidden="1">'L. Summary by Object Class'!$A$1:$K$50</definedName>
    <definedName name="Z_3118AF25_8423_420A_806A_487665220C68_.wvu.Rows" localSheetId="3" hidden="1">'D. Strategic Goals &amp; Objectives'!$10:$10</definedName>
    <definedName name="Z_4148B88B_8ED7_4FDE_9459_DEB244AD0552_.wvu.Cols" localSheetId="5" hidden="1">'F. 2011 Crosswalk'!#REF!</definedName>
    <definedName name="Z_4148B88B_8ED7_4FDE_9459_DEB244AD0552_.wvu.Cols" localSheetId="6" hidden="1">'G. 2012 Crosswalk'!$H:$J</definedName>
    <definedName name="Z_4148B88B_8ED7_4FDE_9459_DEB244AD0552_.wvu.Cols" localSheetId="11" hidden="1">'L. Summary by Object Class'!$J:$L</definedName>
    <definedName name="Z_4148B88B_8ED7_4FDE_9459_DEB244AD0552_.wvu.PrintArea" localSheetId="12" hidden="1">'(M) Studies'!$A$1:$J$36</definedName>
    <definedName name="Z_4148B88B_8ED7_4FDE_9459_DEB244AD0552_.wvu.PrintArea" localSheetId="0" hidden="1">'A. Organization Chart'!$A$1:$N$29</definedName>
    <definedName name="Z_4148B88B_8ED7_4FDE_9459_DEB244AD0552_.wvu.PrintArea" localSheetId="1" hidden="1">'B. Summary of Requirements '!$A$1:$X$83</definedName>
    <definedName name="Z_4148B88B_8ED7_4FDE_9459_DEB244AD0552_.wvu.PrintArea" localSheetId="2" hidden="1">'C. Increases Offsets'!$A$1:$S$26</definedName>
    <definedName name="Z_4148B88B_8ED7_4FDE_9459_DEB244AD0552_.wvu.PrintArea" localSheetId="3" hidden="1">'D. Strategic Goals &amp; Objectives'!$A$1:$P$39</definedName>
    <definedName name="Z_4148B88B_8ED7_4FDE_9459_DEB244AD0552_.wvu.PrintArea" localSheetId="5" hidden="1">'F. 2011 Crosswalk'!$A$1:$O$22</definedName>
    <definedName name="Z_4148B88B_8ED7_4FDE_9459_DEB244AD0552_.wvu.PrintArea" localSheetId="6" hidden="1">'G. 2012 Crosswalk'!$A$1:$R$22</definedName>
    <definedName name="Z_4148B88B_8ED7_4FDE_9459_DEB244AD0552_.wvu.PrintArea" localSheetId="7" hidden="1">'H. Reimbursable Resources'!$A$1:$N$18</definedName>
    <definedName name="Z_4148B88B_8ED7_4FDE_9459_DEB244AD0552_.wvu.PrintArea" localSheetId="8" hidden="1">'I. Permanent Positions'!$A$1:$K$34</definedName>
    <definedName name="Z_4148B88B_8ED7_4FDE_9459_DEB244AD0552_.wvu.PrintArea" localSheetId="9" hidden="1">'J. Financial Analysis'!$A$1:$AA$41</definedName>
    <definedName name="Z_4148B88B_8ED7_4FDE_9459_DEB244AD0552_.wvu.PrintArea" localSheetId="10" hidden="1">'K. Summary by Grade'!$A$1:$I$34</definedName>
    <definedName name="Z_4148B88B_8ED7_4FDE_9459_DEB244AD0552_.wvu.PrintArea" localSheetId="11" hidden="1">'L. Summary by Object Class'!$A$1:$K$50</definedName>
    <definedName name="Z_4148B88B_8ED7_4FDE_9459_DEB244AD0552_.wvu.Rows" localSheetId="3" hidden="1">'D. Strategic Goals &amp; Objectives'!$10:$10</definedName>
    <definedName name="Z_56C0A34E_45B4_448B_85E5_70B3A8E63333_.wvu.Cols" localSheetId="11" hidden="1">'L. Summary by Object Class'!$J:$L</definedName>
    <definedName name="Z_56C0A34E_45B4_448B_85E5_70B3A8E63333_.wvu.PrintArea" localSheetId="12" hidden="1">'(M) Studies'!$A$1:$J$36</definedName>
    <definedName name="Z_56C0A34E_45B4_448B_85E5_70B3A8E63333_.wvu.PrintArea" localSheetId="0" hidden="1">'A. Organization Chart'!$A$1:$N$29</definedName>
    <definedName name="Z_56C0A34E_45B4_448B_85E5_70B3A8E63333_.wvu.PrintArea" localSheetId="1" hidden="1">'B. Summary of Requirements '!$A$1:$X$83</definedName>
    <definedName name="Z_56C0A34E_45B4_448B_85E5_70B3A8E63333_.wvu.PrintArea" localSheetId="2" hidden="1">'C. Increases Offsets'!$A$1:$S$26</definedName>
    <definedName name="Z_56C0A34E_45B4_448B_85E5_70B3A8E63333_.wvu.PrintArea" localSheetId="3" hidden="1">'D. Strategic Goals &amp; Objectives'!$A$1:$P$39</definedName>
    <definedName name="Z_56C0A34E_45B4_448B_85E5_70B3A8E63333_.wvu.PrintArea" localSheetId="5" hidden="1">'F. 2011 Crosswalk'!$A$1:$O$22</definedName>
    <definedName name="Z_56C0A34E_45B4_448B_85E5_70B3A8E63333_.wvu.PrintArea" localSheetId="6" hidden="1">'G. 2012 Crosswalk'!$A$1:$R$22</definedName>
    <definedName name="Z_56C0A34E_45B4_448B_85E5_70B3A8E63333_.wvu.PrintArea" localSheetId="7" hidden="1">'H. Reimbursable Resources'!$A$1:$N$18</definedName>
    <definedName name="Z_56C0A34E_45B4_448B_85E5_70B3A8E63333_.wvu.PrintArea" localSheetId="8" hidden="1">'I. Permanent Positions'!$A$1:$K$34</definedName>
    <definedName name="Z_56C0A34E_45B4_448B_85E5_70B3A8E63333_.wvu.PrintArea" localSheetId="9" hidden="1">'J. Financial Analysis'!$A$1:$AA$41</definedName>
    <definedName name="Z_56C0A34E_45B4_448B_85E5_70B3A8E63333_.wvu.PrintArea" localSheetId="10" hidden="1">'K. Summary by Grade'!$A$1:$I$34</definedName>
    <definedName name="Z_56C0A34E_45B4_448B_85E5_70B3A8E63333_.wvu.PrintArea" localSheetId="11" hidden="1">'L. Summary by Object Class'!$A$1:$K$50</definedName>
    <definedName name="Z_56C0A34E_45B4_448B_85E5_70B3A8E63333_.wvu.Rows" localSheetId="3" hidden="1">'D. Strategic Goals &amp; Objectives'!$10:$10</definedName>
    <definedName name="Z_A8222A56_4163_43FF_A952_8C1396AAF3AC_.wvu.Cols" localSheetId="1" hidden="1">'B. Summary of Requirements '!$P:$R</definedName>
    <definedName name="Z_A8222A56_4163_43FF_A952_8C1396AAF3AC_.wvu.Cols" localSheetId="2" hidden="1">'C. Increases Offsets'!$O:$R</definedName>
    <definedName name="Z_A8222A56_4163_43FF_A952_8C1396AAF3AC_.wvu.Cols" localSheetId="6" hidden="1">'G. 2012 Crosswalk'!$H:$J</definedName>
    <definedName name="Z_A8222A56_4163_43FF_A952_8C1396AAF3AC_.wvu.Cols" localSheetId="9" hidden="1">'J. Financial Analysis'!$T:$Y</definedName>
    <definedName name="Z_A8222A56_4163_43FF_A952_8C1396AAF3AC_.wvu.Cols" localSheetId="11" hidden="1">'L. Summary by Object Class'!$J:$L</definedName>
    <definedName name="Z_A8222A56_4163_43FF_A952_8C1396AAF3AC_.wvu.PrintArea" localSheetId="12" hidden="1">'(M) Studies'!$A$1:$J$29</definedName>
    <definedName name="Z_A8222A56_4163_43FF_A952_8C1396AAF3AC_.wvu.PrintArea" localSheetId="0" hidden="1">'A. Organization Chart'!$A$1:$N$29</definedName>
    <definedName name="Z_A8222A56_4163_43FF_A952_8C1396AAF3AC_.wvu.PrintArea" localSheetId="1" hidden="1">'B. Summary of Requirements '!$A$1:$X$85</definedName>
    <definedName name="Z_A8222A56_4163_43FF_A952_8C1396AAF3AC_.wvu.PrintArea" localSheetId="2" hidden="1">'C. Increases Offsets'!$A$1:$S$26</definedName>
    <definedName name="Z_A8222A56_4163_43FF_A952_8C1396AAF3AC_.wvu.PrintArea" localSheetId="3" hidden="1">'D. Strategic Goals &amp; Objectives'!$A$1:$P$39</definedName>
    <definedName name="Z_A8222A56_4163_43FF_A952_8C1396AAF3AC_.wvu.PrintArea" localSheetId="4" hidden="1">'E. ATB Justification '!$A$1:$I$51</definedName>
    <definedName name="Z_A8222A56_4163_43FF_A952_8C1396AAF3AC_.wvu.PrintArea" localSheetId="5" hidden="1">'F. 2011 Crosswalk'!$A$1:$O$22</definedName>
    <definedName name="Z_A8222A56_4163_43FF_A952_8C1396AAF3AC_.wvu.PrintArea" localSheetId="6" hidden="1">'G. 2012 Crosswalk'!$A$1:$R$22</definedName>
    <definedName name="Z_A8222A56_4163_43FF_A952_8C1396AAF3AC_.wvu.PrintArea" localSheetId="7" hidden="1">'H. Reimbursable Resources'!$A$1:$N$18</definedName>
    <definedName name="Z_A8222A56_4163_43FF_A952_8C1396AAF3AC_.wvu.PrintArea" localSheetId="8" hidden="1">'I. Permanent Positions'!$A$1:$K$34</definedName>
    <definedName name="Z_A8222A56_4163_43FF_A952_8C1396AAF3AC_.wvu.PrintArea" localSheetId="9" hidden="1">'J. Financial Analysis'!$A$1:$AA$41</definedName>
    <definedName name="Z_A8222A56_4163_43FF_A952_8C1396AAF3AC_.wvu.PrintArea" localSheetId="10" hidden="1">'K. Summary by Grade'!$A$1:$I$34</definedName>
    <definedName name="Z_A8222A56_4163_43FF_A952_8C1396AAF3AC_.wvu.PrintArea" localSheetId="11" hidden="1">'L. Summary by Object Class'!$A$1:$K$50</definedName>
    <definedName name="Z_A8222A56_4163_43FF_A952_8C1396AAF3AC_.wvu.Rows" localSheetId="12" hidden="1">'(M) Studies'!$22:$22,'(M) Studies'!$24:$26</definedName>
    <definedName name="Z_A8222A56_4163_43FF_A952_8C1396AAF3AC_.wvu.Rows" localSheetId="1" hidden="1">'B. Summary of Requirements '!$16:$17,'B. Summary of Requirements '!$32:$33</definedName>
    <definedName name="Z_A8222A56_4163_43FF_A952_8C1396AAF3AC_.wvu.Rows" localSheetId="2" hidden="1">'C. Increases Offsets'!$9:$17,'C. Increases Offsets'!$23:$24</definedName>
    <definedName name="Z_A8222A56_4163_43FF_A952_8C1396AAF3AC_.wvu.Rows" localSheetId="3" hidden="1">'D. Strategic Goals &amp; Objectives'!$10:$10</definedName>
    <definedName name="Z_A8222A56_4163_43FF_A952_8C1396AAF3AC_.wvu.Rows" localSheetId="4" hidden="1">'E. ATB Justification '!$46:$49,'E. ATB Justification '!$52:$54</definedName>
    <definedName name="Z_A8222A56_4163_43FF_A952_8C1396AAF3AC_.wvu.Rows" localSheetId="5" hidden="1">'F. 2011 Crosswalk'!#REF!</definedName>
  </definedNames>
  <calcPr calcId="125725"/>
  <customWorkbookViews>
    <customWorkbookView name="mschneck - Personal View" guid="{3118AF25-8423-420A-806A-487665220C68}" mergeInterval="0" personalView="1" maximized="1" xWindow="1" yWindow="1" windowWidth="1680" windowHeight="797" tabRatio="889" activeSheetId="13" showComments="commIndAndComment"/>
    <customWorkbookView name="debjones - Personal View" guid="{56C0A34E-45B4-448B-85E5-70B3A8E63333}" mergeInterval="0" personalView="1" maximized="1" xWindow="1" yWindow="1" windowWidth="1680" windowHeight="820" tabRatio="889" activeSheetId="2" showComments="commIndAndComment"/>
    <customWorkbookView name="matsatt - Personal View" guid="{4148B88B-8ED7-4FDE-9459-DEB244AD0552}" mergeInterval="0" personalView="1" maximized="1" xWindow="1" yWindow="1" windowWidth="1246" windowHeight="743" tabRatio="889" activeSheetId="2"/>
    <customWorkbookView name="mcupertino - Personal View" guid="{12C66D54-5067-4346-818B-6EAB1C8A9183}" mergeInterval="0" personalView="1" maximized="1" xWindow="1" yWindow="1" windowWidth="1280" windowHeight="833" tabRatio="889" activeSheetId="6"/>
    <customWorkbookView name="jschmaus - Personal View" guid="{A8222A56-4163-43FF-A952-8C1396AAF3AC}" mergeInterval="0" personalView="1" maximized="1" xWindow="1" yWindow="1" windowWidth="1680" windowHeight="778" tabRatio="889" activeSheetId="7" showComments="commIndAndComment"/>
  </customWorkbookViews>
  <fileRecoveryPr autoRecover="0"/>
</workbook>
</file>

<file path=xl/calcChain.xml><?xml version="1.0" encoding="utf-8"?>
<calcChain xmlns="http://schemas.openxmlformats.org/spreadsheetml/2006/main">
  <c r="N39" i="4"/>
  <c r="P39"/>
  <c r="M37"/>
  <c r="L37"/>
  <c r="K37"/>
  <c r="G37"/>
  <c r="F37"/>
  <c r="D37"/>
  <c r="C37"/>
  <c r="L35"/>
  <c r="K35"/>
  <c r="X71" i="2"/>
  <c r="X74" s="1"/>
  <c r="W73"/>
  <c r="V73"/>
  <c r="X73"/>
  <c r="E37" i="12"/>
  <c r="E33"/>
  <c r="C27" l="1"/>
  <c r="D14" i="6"/>
  <c r="D13"/>
  <c r="D12"/>
  <c r="G48" i="5"/>
  <c r="H48"/>
  <c r="X33" i="2"/>
  <c r="V33"/>
  <c r="W33"/>
  <c r="W31"/>
  <c r="V31"/>
  <c r="X31"/>
  <c r="X17"/>
  <c r="A57"/>
  <c r="M21" i="4"/>
  <c r="G47" i="12"/>
  <c r="I47" s="1"/>
  <c r="E47"/>
  <c r="H47"/>
  <c r="K12" i="8"/>
  <c r="I21" i="4"/>
  <c r="F21"/>
  <c r="C21"/>
  <c r="O69" i="2" l="1"/>
  <c r="O70"/>
  <c r="O68"/>
  <c r="D34" i="9" l="1"/>
  <c r="I34" i="12"/>
  <c r="I33"/>
  <c r="I32"/>
  <c r="J32" i="9"/>
  <c r="J31"/>
  <c r="F16" i="11" l="1"/>
  <c r="F15"/>
  <c r="F28"/>
  <c r="F27"/>
  <c r="F26"/>
  <c r="F25"/>
  <c r="F24"/>
  <c r="F23"/>
  <c r="F22"/>
  <c r="F21"/>
  <c r="F20"/>
  <c r="F19"/>
  <c r="F18"/>
  <c r="F17"/>
  <c r="F14"/>
  <c r="F13"/>
  <c r="F12"/>
  <c r="G32"/>
  <c r="G31"/>
  <c r="G30"/>
  <c r="H28"/>
  <c r="F29"/>
  <c r="D29"/>
  <c r="E32"/>
  <c r="E31"/>
  <c r="E30"/>
  <c r="B29"/>
  <c r="J33" i="9" l="1"/>
  <c r="J29"/>
  <c r="J28"/>
  <c r="J27"/>
  <c r="J26"/>
  <c r="J25"/>
  <c r="J23"/>
  <c r="J21"/>
  <c r="J20"/>
  <c r="J19"/>
  <c r="J18"/>
  <c r="J17"/>
  <c r="J16"/>
  <c r="J15"/>
  <c r="J14"/>
  <c r="J13"/>
  <c r="J12"/>
  <c r="I33"/>
  <c r="I32"/>
  <c r="I31"/>
  <c r="I29"/>
  <c r="I28"/>
  <c r="I27"/>
  <c r="I26"/>
  <c r="I25"/>
  <c r="I24"/>
  <c r="J24" s="1"/>
  <c r="I23"/>
  <c r="I22"/>
  <c r="J22" s="1"/>
  <c r="I21"/>
  <c r="I20"/>
  <c r="I19"/>
  <c r="I18"/>
  <c r="I17"/>
  <c r="I16"/>
  <c r="I15"/>
  <c r="I14"/>
  <c r="I13"/>
  <c r="I12"/>
  <c r="H32"/>
  <c r="N19" i="6" l="1"/>
  <c r="W69" i="2"/>
  <c r="N82"/>
  <c r="W82" s="1"/>
  <c r="N81"/>
  <c r="W81" s="1"/>
  <c r="I19" i="12"/>
  <c r="D12"/>
  <c r="H45" i="5" l="1"/>
  <c r="G45"/>
  <c r="I45"/>
  <c r="I18"/>
  <c r="A4"/>
  <c r="B15" i="6"/>
  <c r="C15"/>
  <c r="C17" s="1"/>
  <c r="D15"/>
  <c r="G51" i="5" l="1"/>
  <c r="H51"/>
  <c r="I51"/>
  <c r="X40" i="2"/>
  <c r="W40"/>
  <c r="X41" l="1"/>
  <c r="W41"/>
  <c r="X25" l="1"/>
  <c r="Z40" i="10" l="1"/>
  <c r="Z39"/>
  <c r="Z38"/>
  <c r="Z37"/>
  <c r="Z36"/>
  <c r="Z35"/>
  <c r="Z34"/>
  <c r="Z33"/>
  <c r="Z32"/>
  <c r="Z31"/>
  <c r="Z30"/>
  <c r="Z29"/>
  <c r="Z28"/>
  <c r="Z15"/>
  <c r="AA40"/>
  <c r="AA39"/>
  <c r="AA38"/>
  <c r="AA37"/>
  <c r="AA36"/>
  <c r="AA35"/>
  <c r="AA34"/>
  <c r="AA33"/>
  <c r="AA32"/>
  <c r="AA31"/>
  <c r="AA30"/>
  <c r="AA29"/>
  <c r="AA28"/>
  <c r="AA13"/>
  <c r="R12" i="7"/>
  <c r="R14"/>
  <c r="R13"/>
  <c r="O14" i="6"/>
  <c r="O12"/>
  <c r="O13"/>
  <c r="S24" i="3"/>
  <c r="W77" i="2"/>
  <c r="W70"/>
  <c r="L13" i="8"/>
  <c r="L12"/>
  <c r="L11"/>
  <c r="L10"/>
  <c r="M13"/>
  <c r="M12"/>
  <c r="M11"/>
  <c r="M10"/>
  <c r="N13"/>
  <c r="N12"/>
  <c r="N11"/>
  <c r="N10"/>
  <c r="I36" i="12"/>
  <c r="I35"/>
  <c r="I31"/>
  <c r="I30"/>
  <c r="I29"/>
  <c r="I28"/>
  <c r="I27"/>
  <c r="I26"/>
  <c r="I25"/>
  <c r="I24"/>
  <c r="I23"/>
  <c r="I22"/>
  <c r="I21"/>
  <c r="I20"/>
  <c r="I18"/>
  <c r="H15"/>
  <c r="H14"/>
  <c r="H13"/>
  <c r="H10"/>
  <c r="H11"/>
  <c r="I15"/>
  <c r="I14"/>
  <c r="I13"/>
  <c r="I11"/>
  <c r="I10"/>
  <c r="H13" i="11"/>
  <c r="H14"/>
  <c r="H15"/>
  <c r="H16"/>
  <c r="H17"/>
  <c r="H18"/>
  <c r="H19"/>
  <c r="H20"/>
  <c r="H21"/>
  <c r="H22"/>
  <c r="H23"/>
  <c r="H24"/>
  <c r="H25"/>
  <c r="H26"/>
  <c r="H27"/>
  <c r="H12"/>
  <c r="N20" i="6"/>
  <c r="N16"/>
  <c r="N13"/>
  <c r="N14"/>
  <c r="N12"/>
  <c r="M13"/>
  <c r="M14"/>
  <c r="M12"/>
  <c r="J29" i="4"/>
  <c r="J30"/>
  <c r="J31"/>
  <c r="J32"/>
  <c r="I32"/>
  <c r="I31"/>
  <c r="I30"/>
  <c r="I29"/>
  <c r="J20"/>
  <c r="J22"/>
  <c r="J23"/>
  <c r="J24"/>
  <c r="J25"/>
  <c r="I25"/>
  <c r="I24"/>
  <c r="I23"/>
  <c r="I22"/>
  <c r="I20"/>
  <c r="J14"/>
  <c r="J16"/>
  <c r="I16"/>
  <c r="I14"/>
  <c r="I37" s="1"/>
  <c r="J37" l="1"/>
  <c r="H29" i="11"/>
  <c r="N15" i="8"/>
  <c r="L15"/>
  <c r="Q20" i="7"/>
  <c r="Q19"/>
  <c r="Q14"/>
  <c r="Q13"/>
  <c r="Q12"/>
  <c r="P14"/>
  <c r="P13"/>
  <c r="P12"/>
  <c r="O15"/>
  <c r="N15"/>
  <c r="L15" i="6"/>
  <c r="Q15" i="7" l="1"/>
  <c r="G12" i="12"/>
  <c r="F12"/>
  <c r="D16"/>
  <c r="C12"/>
  <c r="C16" s="1"/>
  <c r="C37" s="1"/>
  <c r="C44" s="1"/>
  <c r="B12"/>
  <c r="B16" s="1"/>
  <c r="AA25" i="10"/>
  <c r="Z25"/>
  <c r="AA12"/>
  <c r="AA14"/>
  <c r="AA15"/>
  <c r="AA16"/>
  <c r="AA17"/>
  <c r="AA18"/>
  <c r="AA19"/>
  <c r="AA20"/>
  <c r="AA21"/>
  <c r="AA11"/>
  <c r="Z12"/>
  <c r="Z13"/>
  <c r="Z14"/>
  <c r="Z16"/>
  <c r="Z17"/>
  <c r="Z18"/>
  <c r="Z19"/>
  <c r="Z20"/>
  <c r="Z21"/>
  <c r="Z11"/>
  <c r="M15" i="7"/>
  <c r="L15"/>
  <c r="L17" s="1"/>
  <c r="L21" s="1"/>
  <c r="K15"/>
  <c r="J15"/>
  <c r="I15"/>
  <c r="I17" s="1"/>
  <c r="I21" s="1"/>
  <c r="H15"/>
  <c r="G15"/>
  <c r="F15"/>
  <c r="F17" s="1"/>
  <c r="F21" s="1"/>
  <c r="E15"/>
  <c r="D15"/>
  <c r="C15"/>
  <c r="C17" s="1"/>
  <c r="C21" s="1"/>
  <c r="B15"/>
  <c r="R15"/>
  <c r="A5"/>
  <c r="A4"/>
  <c r="X68" i="2"/>
  <c r="W68"/>
  <c r="V68"/>
  <c r="X69"/>
  <c r="X70"/>
  <c r="V69"/>
  <c r="V70"/>
  <c r="A4" i="4"/>
  <c r="N33"/>
  <c r="M33"/>
  <c r="L33"/>
  <c r="K33"/>
  <c r="J33"/>
  <c r="I33"/>
  <c r="G33"/>
  <c r="F33"/>
  <c r="D33"/>
  <c r="C33"/>
  <c r="P32"/>
  <c r="O32"/>
  <c r="P31"/>
  <c r="O31"/>
  <c r="P30"/>
  <c r="O30"/>
  <c r="P29"/>
  <c r="O29"/>
  <c r="N26"/>
  <c r="M26"/>
  <c r="L26"/>
  <c r="K26"/>
  <c r="J26"/>
  <c r="I26"/>
  <c r="G26"/>
  <c r="F26"/>
  <c r="D26"/>
  <c r="C26"/>
  <c r="P25"/>
  <c r="O25"/>
  <c r="P24"/>
  <c r="O24"/>
  <c r="P23"/>
  <c r="O23"/>
  <c r="P22"/>
  <c r="O22"/>
  <c r="P21"/>
  <c r="O21"/>
  <c r="P20"/>
  <c r="O20"/>
  <c r="N17"/>
  <c r="M17"/>
  <c r="L17"/>
  <c r="K17"/>
  <c r="J17"/>
  <c r="I17"/>
  <c r="G17"/>
  <c r="F17"/>
  <c r="D17"/>
  <c r="C17"/>
  <c r="P16"/>
  <c r="O16"/>
  <c r="P15"/>
  <c r="O15"/>
  <c r="P14"/>
  <c r="O14"/>
  <c r="D71" i="2"/>
  <c r="E71"/>
  <c r="E78" s="1"/>
  <c r="E83" s="1"/>
  <c r="F71"/>
  <c r="G71"/>
  <c r="H71"/>
  <c r="H78" s="1"/>
  <c r="H83" s="1"/>
  <c r="I71"/>
  <c r="J71"/>
  <c r="J74" s="1"/>
  <c r="K71"/>
  <c r="L71"/>
  <c r="M71"/>
  <c r="N71"/>
  <c r="N78" s="1"/>
  <c r="N83" s="1"/>
  <c r="O71"/>
  <c r="P71"/>
  <c r="P74" s="1"/>
  <c r="Q71"/>
  <c r="R71"/>
  <c r="R74" s="1"/>
  <c r="S71"/>
  <c r="T71"/>
  <c r="T78" s="1"/>
  <c r="T83" s="1"/>
  <c r="U71"/>
  <c r="U74" s="1"/>
  <c r="J15" i="8"/>
  <c r="D15"/>
  <c r="G15"/>
  <c r="S21" i="3"/>
  <c r="S22"/>
  <c r="R26"/>
  <c r="Q26"/>
  <c r="O26"/>
  <c r="S12"/>
  <c r="S13"/>
  <c r="J16"/>
  <c r="I16"/>
  <c r="G16"/>
  <c r="L29" i="12"/>
  <c r="L23"/>
  <c r="I23" i="10"/>
  <c r="C23"/>
  <c r="C24" s="1"/>
  <c r="C27" s="1"/>
  <c r="C41" s="1"/>
  <c r="O23"/>
  <c r="O24" s="1"/>
  <c r="U23"/>
  <c r="U24" s="1"/>
  <c r="H23"/>
  <c r="H24" s="1"/>
  <c r="B23"/>
  <c r="B24" s="1"/>
  <c r="B27" s="1"/>
  <c r="B41" s="1"/>
  <c r="N23"/>
  <c r="T23"/>
  <c r="T24" s="1"/>
  <c r="T27" s="1"/>
  <c r="T41" s="1"/>
  <c r="H34" i="9"/>
  <c r="I34"/>
  <c r="G34"/>
  <c r="C16" i="3"/>
  <c r="D16"/>
  <c r="E16"/>
  <c r="F16"/>
  <c r="H16"/>
  <c r="K16"/>
  <c r="L16"/>
  <c r="M16"/>
  <c r="N16"/>
  <c r="O16"/>
  <c r="P16"/>
  <c r="Q16"/>
  <c r="R16"/>
  <c r="S11"/>
  <c r="S14"/>
  <c r="S15"/>
  <c r="I26"/>
  <c r="F26"/>
  <c r="D23" i="10"/>
  <c r="D24" s="1"/>
  <c r="D27" s="1"/>
  <c r="D41" s="1"/>
  <c r="E23"/>
  <c r="F23"/>
  <c r="G23"/>
  <c r="J23"/>
  <c r="J24" s="1"/>
  <c r="J27" s="1"/>
  <c r="J41" s="1"/>
  <c r="K23"/>
  <c r="K24" s="1"/>
  <c r="K27" s="1"/>
  <c r="K41" s="1"/>
  <c r="L23"/>
  <c r="L27" s="1"/>
  <c r="L41" s="1"/>
  <c r="M23"/>
  <c r="M27" s="1"/>
  <c r="M41" s="1"/>
  <c r="P23"/>
  <c r="P24" s="1"/>
  <c r="P27" s="1"/>
  <c r="P41" s="1"/>
  <c r="Q23"/>
  <c r="R23"/>
  <c r="R27" s="1"/>
  <c r="R41" s="1"/>
  <c r="S23"/>
  <c r="S27" s="1"/>
  <c r="S41" s="1"/>
  <c r="B34" i="9"/>
  <c r="B30"/>
  <c r="I30"/>
  <c r="E30"/>
  <c r="H15" i="8"/>
  <c r="C15"/>
  <c r="E26" i="3"/>
  <c r="S20"/>
  <c r="S23"/>
  <c r="C26"/>
  <c r="A5" i="12"/>
  <c r="A4"/>
  <c r="P26" i="3"/>
  <c r="N26"/>
  <c r="M26"/>
  <c r="L26"/>
  <c r="K26"/>
  <c r="J26"/>
  <c r="H26"/>
  <c r="G26"/>
  <c r="D26"/>
  <c r="Y23" i="10"/>
  <c r="X23"/>
  <c r="W23"/>
  <c r="V23"/>
  <c r="K30" i="9"/>
  <c r="J30"/>
  <c r="H30"/>
  <c r="G30"/>
  <c r="F30"/>
  <c r="D30"/>
  <c r="C30"/>
  <c r="A6" i="11"/>
  <c r="A5"/>
  <c r="A5" i="10"/>
  <c r="A4"/>
  <c r="A6" i="9"/>
  <c r="A5"/>
  <c r="A5" i="8"/>
  <c r="A4"/>
  <c r="A5" i="6"/>
  <c r="A4"/>
  <c r="A5" i="3"/>
  <c r="J16" i="12"/>
  <c r="K16"/>
  <c r="K18"/>
  <c r="L18"/>
  <c r="L20"/>
  <c r="L21"/>
  <c r="J22"/>
  <c r="L22"/>
  <c r="L24"/>
  <c r="L25"/>
  <c r="L26"/>
  <c r="L27"/>
  <c r="L28"/>
  <c r="L30"/>
  <c r="L31"/>
  <c r="L35"/>
  <c r="L36"/>
  <c r="C34" i="9"/>
  <c r="E34"/>
  <c r="F34"/>
  <c r="E15" i="8"/>
  <c r="F15"/>
  <c r="I15"/>
  <c r="K15"/>
  <c r="M15"/>
  <c r="C21" i="6"/>
  <c r="E15"/>
  <c r="F15"/>
  <c r="F17" s="1"/>
  <c r="F21" s="1"/>
  <c r="G15"/>
  <c r="H15"/>
  <c r="I15"/>
  <c r="I17" s="1"/>
  <c r="I21" s="1"/>
  <c r="J15"/>
  <c r="K15"/>
  <c r="N15"/>
  <c r="N17" s="1"/>
  <c r="N21" s="1"/>
  <c r="O37" i="4" l="1"/>
  <c r="K78" i="2"/>
  <c r="K83" s="1"/>
  <c r="K74"/>
  <c r="Q78"/>
  <c r="Q83" s="1"/>
  <c r="Q74"/>
  <c r="F27" i="10"/>
  <c r="F41" s="1"/>
  <c r="K34" i="9"/>
  <c r="S26" i="3"/>
  <c r="H12" i="12"/>
  <c r="H16" s="1"/>
  <c r="I12"/>
  <c r="I16" s="1"/>
  <c r="I37" s="1"/>
  <c r="I44" s="1"/>
  <c r="K37"/>
  <c r="F16"/>
  <c r="G16"/>
  <c r="G37" s="1"/>
  <c r="J37"/>
  <c r="Z23" i="10"/>
  <c r="AA23"/>
  <c r="I24"/>
  <c r="I27" s="1"/>
  <c r="I41" s="1"/>
  <c r="J34" i="9"/>
  <c r="P17" i="4"/>
  <c r="D39"/>
  <c r="J39"/>
  <c r="P33"/>
  <c r="F39"/>
  <c r="O26"/>
  <c r="C39"/>
  <c r="P26"/>
  <c r="I39"/>
  <c r="O17"/>
  <c r="L39"/>
  <c r="O33"/>
  <c r="M39"/>
  <c r="G39"/>
  <c r="K39"/>
  <c r="S16" i="3"/>
  <c r="W71" i="2"/>
  <c r="W78" s="1"/>
  <c r="W83" s="1"/>
  <c r="V71"/>
  <c r="P15" i="7"/>
  <c r="Q17"/>
  <c r="Q21" s="1"/>
  <c r="O15" i="6"/>
  <c r="M15"/>
  <c r="E44" i="12"/>
  <c r="H27" i="10"/>
  <c r="H41" s="1"/>
  <c r="V24"/>
  <c r="V27" s="1"/>
  <c r="V41" s="1"/>
  <c r="W24"/>
  <c r="W27" s="1"/>
  <c r="W41" s="1"/>
  <c r="X24"/>
  <c r="X27" s="1"/>
  <c r="X41" s="1"/>
  <c r="Y24"/>
  <c r="Y27" s="1"/>
  <c r="Y41" s="1"/>
  <c r="Q24"/>
  <c r="Q27" s="1"/>
  <c r="Q41" s="1"/>
  <c r="G27"/>
  <c r="G41" s="1"/>
  <c r="E24"/>
  <c r="E27" s="1"/>
  <c r="E41" s="1"/>
  <c r="N24"/>
  <c r="Z24" s="1"/>
  <c r="U27"/>
  <c r="U41" s="1"/>
  <c r="O27"/>
  <c r="O41" s="1"/>
  <c r="Z27" l="1"/>
  <c r="Z41" s="1"/>
  <c r="V40" i="2"/>
  <c r="V41" s="1"/>
  <c r="L16" i="12"/>
  <c r="G44"/>
  <c r="L37"/>
  <c r="AA24" i="10"/>
  <c r="AA27" s="1"/>
  <c r="AA41" s="1"/>
  <c r="O39" i="4"/>
  <c r="N27" i="10"/>
  <c r="N41" s="1"/>
  <c r="X34" i="2" l="1"/>
  <c r="X35" s="1"/>
  <c r="X42" s="1"/>
  <c r="X44" s="1"/>
  <c r="W34"/>
  <c r="W35" s="1"/>
  <c r="W42" s="1"/>
  <c r="W44" s="1"/>
  <c r="V34"/>
  <c r="V35" s="1"/>
  <c r="V42" s="1"/>
  <c r="V44" l="1"/>
</calcChain>
</file>

<file path=xl/sharedStrings.xml><?xml version="1.0" encoding="utf-8"?>
<sst xmlns="http://schemas.openxmlformats.org/spreadsheetml/2006/main" count="1025" uniqueCount="322">
  <si>
    <t>end of line</t>
  </si>
  <si>
    <t xml:space="preserve">          Total DIRECT requirements</t>
  </si>
  <si>
    <t>23.1  GSA rent (Reimbursable)</t>
  </si>
  <si>
    <t>25.3 DHS Security (Reimbursable)</t>
  </si>
  <si>
    <t>Financial Analysis of Program Changes</t>
  </si>
  <si>
    <t>Inc. 1</t>
  </si>
  <si>
    <t>Inc. 2</t>
  </si>
  <si>
    <t>Offset</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</si>
  <si>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</si>
  <si>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</si>
  <si>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</si>
  <si>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</si>
  <si>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</si>
  <si>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</si>
  <si>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</si>
  <si>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</si>
  <si>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ATBs</t>
  </si>
  <si>
    <t>11.1  Direct FTE &amp; personnel compensation</t>
  </si>
  <si>
    <t xml:space="preserve">       Total </t>
  </si>
  <si>
    <t>Average SES Salary</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</si>
  <si>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</si>
  <si>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</si>
  <si>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</si>
  <si>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</si>
  <si>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</si>
  <si>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</si>
  <si>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</si>
  <si>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</si>
  <si>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</si>
  <si>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</si>
  <si>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</si>
  <si>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Intelligence Series (132)</t>
  </si>
  <si>
    <t>Criminal Investigative Series (1811)</t>
  </si>
  <si>
    <t>23.2 Moving/Lease Expirations/Contract Parking</t>
  </si>
  <si>
    <t>Increase 1</t>
  </si>
  <si>
    <t>Increase 2</t>
  </si>
  <si>
    <t>Increase 3</t>
  </si>
  <si>
    <t>Transfers:</t>
  </si>
  <si>
    <t>Inc.1</t>
  </si>
  <si>
    <t xml:space="preserve">Total Adjustments to Base </t>
  </si>
  <si>
    <t>Decreases:</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</si>
  <si>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</si>
  <si>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</si>
  <si>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</si>
  <si>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</si>
  <si>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</si>
  <si>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</si>
  <si>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</si>
  <si>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</si>
  <si>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</si>
  <si>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</si>
  <si>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</si>
  <si>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</si>
  <si>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</si>
  <si>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</si>
  <si>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</si>
  <si>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</si>
  <si>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</si>
  <si>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</si>
  <si>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</si>
  <si>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</si>
  <si>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</si>
  <si>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</si>
  <si>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</si>
  <si>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</si>
  <si>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</si>
  <si>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</si>
  <si>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</si>
  <si>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</si>
  <si>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</si>
  <si>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</si>
  <si>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</si>
  <si>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</si>
  <si>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</si>
  <si>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</si>
  <si>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</si>
  <si>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</si>
  <si>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</si>
  <si>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</si>
  <si>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</si>
  <si>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</si>
  <si>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</si>
  <si>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</si>
  <si>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</si>
  <si>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</si>
  <si>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</si>
  <si>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</si>
  <si>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</si>
  <si>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</si>
  <si>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</si>
  <si>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</si>
  <si>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</si>
  <si>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</si>
  <si>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</si>
  <si>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</si>
  <si>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</si>
  <si>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</si>
  <si>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</si>
  <si>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</si>
  <si>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</si>
  <si>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</si>
  <si>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Decision Unit 4</t>
  </si>
  <si>
    <t>Summary of Requirements by Object Class</t>
  </si>
  <si>
    <t>Overtime</t>
  </si>
  <si>
    <t>Program Changes</t>
  </si>
  <si>
    <t>Total Program Changes</t>
  </si>
  <si>
    <t>Attorneys (905)</t>
  </si>
  <si>
    <t>Paralegals / Other Law (900-998)</t>
  </si>
  <si>
    <t>Information &amp; Arts (1000-1099)</t>
  </si>
  <si>
    <t>Business &amp; Industry (1100-1199)</t>
  </si>
  <si>
    <t>Library (1400-1499)</t>
  </si>
  <si>
    <t>Equipment/Facilities Services (1600-1699)</t>
  </si>
  <si>
    <t>Supply Services (2000-2099)</t>
  </si>
  <si>
    <t>Security Specialists (080)</t>
  </si>
  <si>
    <t>Motor Vehicle Operations (5703)</t>
  </si>
  <si>
    <t>Miscellaneous Operations (010-099)</t>
  </si>
  <si>
    <t>M.  Status of Congressionally Requested Studies, Reports, and Evaluations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</si>
  <si>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</si>
  <si>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</si>
  <si>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</si>
  <si>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</si>
  <si>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</si>
  <si>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</si>
  <si>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</si>
  <si>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</si>
  <si>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</si>
  <si>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</si>
  <si>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</si>
  <si>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</si>
  <si>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</si>
  <si>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</si>
  <si>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</si>
  <si>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</si>
  <si>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2012 template</t>
  </si>
  <si>
    <t>Information Technology Mgmt  (2210)</t>
  </si>
  <si>
    <t>FY 2011 CJ Submission</t>
  </si>
  <si>
    <t>23.1  GSA rent</t>
  </si>
  <si>
    <t>25.4  Operation and maintenance of facilities</t>
  </si>
  <si>
    <t>L: Summary of Requirements by Object Class</t>
  </si>
  <si>
    <t>K: Summary of Requirements by Grade</t>
  </si>
  <si>
    <t>Program Increases</t>
  </si>
  <si>
    <t>25.5 Research and development contracts</t>
  </si>
  <si>
    <t>25.7 Operation and maintenance of equipment</t>
  </si>
  <si>
    <t>Justification for Base Adjustments</t>
  </si>
  <si>
    <t>Pay and Benefits</t>
  </si>
  <si>
    <t>Other Adjustments</t>
  </si>
  <si>
    <t>Foreign Expenses</t>
  </si>
  <si>
    <t>POS</t>
  </si>
  <si>
    <t>Total Increase:</t>
  </si>
  <si>
    <t>Total Decrease:</t>
  </si>
  <si>
    <t>Total ATB:</t>
  </si>
  <si>
    <t xml:space="preserve">Amount  </t>
  </si>
  <si>
    <t>Grades:</t>
  </si>
  <si>
    <t>(Dollars in Thousands)</t>
  </si>
  <si>
    <t>Salaries and Expenses</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</si>
  <si>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</si>
  <si>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</si>
  <si>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</si>
  <si>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</si>
  <si>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</si>
  <si>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</si>
  <si>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</si>
  <si>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</si>
  <si>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</si>
  <si>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</si>
  <si>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</si>
  <si>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Supplementals</t>
  </si>
  <si>
    <t xml:space="preserve">     Subtotal Increases</t>
  </si>
  <si>
    <t xml:space="preserve">    Subtotal Decreases</t>
  </si>
  <si>
    <t>Collections by Source</t>
  </si>
  <si>
    <t>Budgetary Resources: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</si>
  <si>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</si>
  <si>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</si>
  <si>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</si>
  <si>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</si>
  <si>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</si>
  <si>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</si>
  <si>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</si>
  <si>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</si>
  <si>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</si>
  <si>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</si>
  <si>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</si>
  <si>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</si>
  <si>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</si>
  <si>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</si>
  <si>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</si>
  <si>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</si>
  <si>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</si>
  <si>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r>
      <t xml:space="preserve">   1.1 Prevent, disrupt, and defeat terrorist operations before they occur</t>
    </r>
    <r>
      <rPr>
        <b/>
        <sz val="10"/>
        <rFont val="Times New Roman"/>
        <family val="1"/>
      </rPr>
      <t xml:space="preserve"> </t>
    </r>
  </si>
  <si>
    <t>Subtotal, Goal 1</t>
  </si>
  <si>
    <t>Subtotal, Goal 2</t>
  </si>
  <si>
    <t>Subtotal, Goal 3</t>
  </si>
  <si>
    <t>GRAND TOTAL</t>
  </si>
  <si>
    <t>Crosswalk of 2011 Availability</t>
  </si>
  <si>
    <t>2011 Availability</t>
  </si>
  <si>
    <t>Status of Congressionally Requested Studies, Reports, and Evaluations</t>
  </si>
  <si>
    <t>Carryover</t>
  </si>
  <si>
    <t>Recoveries</t>
  </si>
  <si>
    <t xml:space="preserve">Increase/Decrease </t>
  </si>
  <si>
    <t>A: Organizational Chart</t>
  </si>
  <si>
    <t>B: Summary of Requirements</t>
  </si>
  <si>
    <t>C: Program Increases/Offsets By Decision Unit</t>
  </si>
  <si>
    <t>D: Resources by DOJ Strategic Goal and Strategic Objective</t>
  </si>
  <si>
    <t>E.  Justification for Base Adjustments</t>
  </si>
  <si>
    <t>H: Summary of Reimbursable Resources</t>
  </si>
  <si>
    <t>FY 2013 Request</t>
  </si>
  <si>
    <t>2012 Rescissions</t>
  </si>
  <si>
    <t>2013 Current Services</t>
  </si>
  <si>
    <t>2013 Total Request</t>
  </si>
  <si>
    <t>2012 - 2013 Total Change</t>
  </si>
  <si>
    <t>2013 Adjustments to Base and Technical Adjustments</t>
  </si>
  <si>
    <t>2013 Increases</t>
  </si>
  <si>
    <t>2013 Offsets</t>
  </si>
  <si>
    <t>2013 Request</t>
  </si>
  <si>
    <t>Subtotal Offsets</t>
  </si>
  <si>
    <t xml:space="preserve">Justify all Adjustments to Base. Include enough information to allow the reader to determine how you arrived at the number you are requesting.  </t>
  </si>
  <si>
    <t>F: Crosswalk of 2011 Availability</t>
  </si>
  <si>
    <t>2012 Availability</t>
  </si>
  <si>
    <t>Crosswalk of 2012 Availability</t>
  </si>
  <si>
    <t>2012 Planned</t>
  </si>
  <si>
    <t>Miscellaneous Inspectors Series (1802)</t>
  </si>
  <si>
    <t xml:space="preserve">  Total, 2013 Program Changes Requested</t>
  </si>
  <si>
    <t xml:space="preserve">     Total, Appropriated Positions</t>
  </si>
  <si>
    <t>2011 Actuals</t>
  </si>
  <si>
    <t>25.3 Purchases of goods &amp; services from Government accounts (Antennas, DHS Sec. Etc.)</t>
  </si>
  <si>
    <t>Total 2012 Enacted (with Rescissions)</t>
  </si>
  <si>
    <t>Increases:</t>
  </si>
  <si>
    <t>2012 
Enacted</t>
  </si>
  <si>
    <t>2012 Enacted</t>
  </si>
  <si>
    <t>2011 Enacted</t>
  </si>
  <si>
    <t>FY 2013 Program Increases/Offsets By Decision Unit</t>
  </si>
  <si>
    <t>2011 Appropriation Enacted</t>
  </si>
  <si>
    <t>2011
Enacted</t>
  </si>
  <si>
    <t xml:space="preserve">   1.2  Prosecute those involved in terrorist acts</t>
  </si>
  <si>
    <t xml:space="preserve">    1.3  Combat espionage against the United States </t>
  </si>
  <si>
    <t xml:space="preserve">   2.1  Combat the threat, incidence, and prevalence of violent crime</t>
  </si>
  <si>
    <t xml:space="preserve">   2.4 Combat corruption, economic crimes, and international organized crime</t>
  </si>
  <si>
    <t xml:space="preserve">   2.5 Promote and protect Americans' civil rights</t>
  </si>
  <si>
    <t xml:space="preserve">   2.6 Protect the federal fisc and defend the interests of the United States</t>
  </si>
  <si>
    <t xml:space="preserve">   2.3  Combat the threat, trafficking, and use of illegal drugs and the diversion of
          licit drugs</t>
  </si>
  <si>
    <t xml:space="preserve">   2.2  Prevent and intervene in crimes against vulnerable populations, uphold the
          rights of, and improve services to, America's crime victims</t>
  </si>
  <si>
    <t xml:space="preserve">   3.1 Promote and strengthen relationships and strategies for the administration of 
          justice with state, local, tribal and international law enforcement</t>
  </si>
  <si>
    <t xml:space="preserve">   3.2 Protect judges, witnesses, and other participants in federal proceedings; 
         apprehend fugitives; and ensure the appearance of criminal defendants for 
         judicial proceedings or confinement</t>
  </si>
  <si>
    <t xml:space="preserve">   3.3  Provide for the safe, secure, humane, and cost-effective confinement of 
          detainees awaiting trial and/or sentencing, and those in the custody of the
          Federal Prison System </t>
  </si>
  <si>
    <t xml:space="preserve">   3.4  Adjudicate all immigration cases promptly and impartially in accordance with
          due process</t>
  </si>
  <si>
    <t>Goal 1: Prevent Terrorism and Promote the Nation's Security
            Consistent with the Rule of Law</t>
  </si>
  <si>
    <t>Goal 2: Prevent Crime, Protect the Rights of the 
             American People, and Enforce Federal Law</t>
  </si>
  <si>
    <t xml:space="preserve">Goal 3: Ensure and Support the Fair, Impartial, Efficient, and 
             Transparent Administration of Justice at the Federal,
             State, Local, Tribal and International Levels        </t>
  </si>
  <si>
    <t>G: Crosswalk of 2012 Availability</t>
  </si>
  <si>
    <t xml:space="preserve">Transfers: JABS - To Components </t>
  </si>
  <si>
    <t xml:space="preserve">Transfers: JCON and JCON S/TS - To Components </t>
  </si>
  <si>
    <t xml:space="preserve">Transfers: LEWC - To Components </t>
  </si>
  <si>
    <t xml:space="preserve">Transfers: Office of Information Policy (OIP) - From Components </t>
  </si>
  <si>
    <t>Transfers: Professional Responsibility Advisory Office (PRAO) - From Components</t>
  </si>
  <si>
    <t>Program Offset - IT Savings</t>
  </si>
  <si>
    <t xml:space="preserve">Offsets: </t>
  </si>
  <si>
    <t>Firearms</t>
  </si>
  <si>
    <t>Arson &amp; Explosives</t>
  </si>
  <si>
    <t>Alcohol &amp; Tobacco</t>
  </si>
  <si>
    <r>
      <t>Joint Automated Booking System (JABS).</t>
    </r>
    <r>
      <rPr>
        <sz val="11"/>
        <rFont val="Times New Roman"/>
        <family val="1"/>
      </rPr>
      <t xml:space="preserve">  This provides for transfer of JABS funding to the components in FY 2013.  JABS will be managed through the Working Capital Fund and each component will be billed for services beginning in FY 2013.</t>
    </r>
  </si>
  <si>
    <r>
      <t>Justice Consolidated Office Network (JCON) and JCON S/TS.</t>
    </r>
    <r>
      <rPr>
        <sz val="11"/>
        <rFont val="Times New Roman"/>
        <family val="1"/>
      </rPr>
      <t xml:space="preserve">  This provides for transfer of JCON/JCON S/TS funding to the components in FY 2013.  These networks will be managed through the Working Capital Fund and each component will be billed for services beginning in FY 2013.</t>
    </r>
  </si>
  <si>
    <t>Subtotal, Transfers</t>
  </si>
  <si>
    <r>
      <t>Retirement</t>
    </r>
    <r>
      <rPr>
        <sz val="11"/>
        <rFont val="Times New Roman"/>
        <family val="1"/>
      </rPr>
      <t>.  Agency retirement contributions increase as employees under CSRS retire and are replaced by FERS employees.  Based on OPM government-wide estimates, we project that the DOJ workforce will convert from CSRS to FERS at a rate of</t>
    </r>
    <r>
      <rPr>
        <sz val="11"/>
        <color rgb="FFFF0000"/>
        <rFont val="Times New Roman"/>
        <family val="1"/>
      </rPr>
      <t xml:space="preserve"> </t>
    </r>
    <r>
      <rPr>
        <sz val="11"/>
        <rFont val="Times New Roman"/>
        <family val="1"/>
      </rPr>
      <t>1.3 percent per year.  The requested increase of  $1,237,000 is necessary to meet our increased retirement obligations as a result of this conversion.</t>
    </r>
  </si>
  <si>
    <r>
      <t>Employees Compensation Fund.</t>
    </r>
    <r>
      <rPr>
        <sz val="11"/>
        <rFont val="Times New Roman"/>
        <family val="1"/>
      </rPr>
      <t xml:space="preserve">  The $834,000 increase reflects payments to the Department of Labor for injury benefits paid in the past year under the Federal Employee Compensation Act.  This estimate is based on the first quarter of prior year billing and current year estimates.</t>
    </r>
  </si>
  <si>
    <r>
      <t>Health Insurance.</t>
    </r>
    <r>
      <rPr>
        <sz val="11"/>
        <rFont val="Times New Roman"/>
        <family val="1"/>
      </rPr>
      <t xml:space="preserve">  Effective January 2013, this component's contribution to Federal employees' health insurance premiums increased by 9.0 percent.  Applied against the 2011 estimate of $37,076,000, the additional amount required is $3,330,000.</t>
    </r>
  </si>
  <si>
    <r>
      <t>International Cooperative Administrative Support Services (ICASS)</t>
    </r>
    <r>
      <rPr>
        <sz val="11"/>
        <color indexed="8"/>
        <rFont val="Times New Roman"/>
        <family val="1"/>
      </rPr>
      <t>.  Under the ICASS, an annual charge is made by the Department of State for administrative support based on the overseas staff of each federal agency.  This request is based on the projected FY 2012 bill for post invoices and other ICASS costs.</t>
    </r>
  </si>
  <si>
    <r>
      <t>General Services Administration (GSA) Rent.</t>
    </r>
    <r>
      <rPr>
        <sz val="11"/>
        <color indexed="8"/>
        <rFont val="Times New Roman"/>
        <family val="1"/>
      </rPr>
      <t xml:space="preserve">  GSA will continue to charge rental rates that approximate those charged to commercial tenants for equivalent space and related services.  The requested increase of $6,823,000 is required to meet our commitment to GSA.  The costs associated with GSA rent were derived through the use of an automated system, which uses the latest inventory data, including rate increases to be effective in FY 2013 for each building currently occupied by Department of Justice components, as well as the costs of new space to be occupied.  GSA provided data on the rate increases.</t>
    </r>
  </si>
  <si>
    <r>
      <t xml:space="preserve">Office of Information Policy (OIP) Transfer.  </t>
    </r>
    <r>
      <rPr>
        <sz val="11"/>
        <rFont val="Times New Roman"/>
        <family val="1"/>
      </rPr>
      <t>For ATF's share to fund operating costs of the Department's OIP beginning in FY 2013.</t>
    </r>
  </si>
  <si>
    <t>13.0  Former personnel benefits</t>
  </si>
  <si>
    <t>OCDETF</t>
  </si>
  <si>
    <t>Asset Forfeiture</t>
  </si>
  <si>
    <t>Other Agreements</t>
  </si>
  <si>
    <t>IT Savings</t>
  </si>
  <si>
    <t>Bureau-wide</t>
  </si>
  <si>
    <t>Alcohol and Tobacco</t>
  </si>
  <si>
    <t>Arson and Explosives</t>
  </si>
  <si>
    <t>Bureau of Alcohol, Tobacco, Firearms and Explosives</t>
  </si>
  <si>
    <t>Industry Operations Investigators (1801)</t>
  </si>
  <si>
    <t>Ungraded Positions</t>
  </si>
  <si>
    <r>
      <rPr>
        <u/>
        <sz val="11"/>
        <rFont val="Times New Roman"/>
        <family val="1"/>
      </rPr>
      <t>Law Enforcement Wireless Communications:</t>
    </r>
    <r>
      <rPr>
        <sz val="11"/>
        <rFont val="Times New Roman"/>
        <family val="1"/>
      </rPr>
      <t xml:space="preserve">  In FY 2013, the </t>
    </r>
    <r>
      <rPr>
        <sz val="11"/>
        <color rgb="FF000000"/>
        <rFont val="Times New Roman"/>
        <family val="1"/>
      </rPr>
      <t xml:space="preserve">funding for the Department’s Radio/Interoperability program is being realigned.  This change will generate savings and allow the Department to increase our investments in improved technology and interoperability.  As part of the realignment, base operations and maintenance (O&amp;M) funding for radios is being transferred back to components.  For ATF, the O&amp;M transfer amount is $2,600,000.   </t>
    </r>
  </si>
  <si>
    <r>
      <rPr>
        <u/>
        <sz val="11"/>
        <rFont val="Times New Roman"/>
        <family val="1"/>
      </rPr>
      <t>Professional Responsibility Advisory Office (PRAO) Transfer.</t>
    </r>
    <r>
      <rPr>
        <sz val="11"/>
        <rFont val="Times New Roman"/>
        <family val="1"/>
      </rPr>
      <t xml:space="preserve">  ATF's share of operating costs of the Department's PRAO beginning in FY 2013.</t>
    </r>
  </si>
  <si>
    <r>
      <t>2013 Pay Raise.</t>
    </r>
    <r>
      <rPr>
        <sz val="11"/>
        <rFont val="Times New Roman"/>
        <family val="1"/>
      </rPr>
      <t xml:space="preserve">  This request provides for a proposed 0.5 percent pay raise to be effective in January of 2013.  The increase only includes the general pay raise.  The amount request, </t>
    </r>
    <r>
      <rPr>
        <u/>
        <sz val="11"/>
        <rFont val="Times New Roman"/>
        <family val="1"/>
      </rPr>
      <t>$2,416,000</t>
    </r>
    <r>
      <rPr>
        <sz val="11"/>
        <rFont val="Times New Roman"/>
        <family val="1"/>
      </rPr>
      <t>, represents the pay amounts for 3/4 of the fiscal year plus appropriate benefits (</t>
    </r>
    <r>
      <rPr>
        <u/>
        <sz val="11"/>
        <rFont val="Times New Roman"/>
        <family val="1"/>
      </rPr>
      <t>$1,812,000</t>
    </r>
    <r>
      <rPr>
        <sz val="11"/>
        <rFont val="Times New Roman"/>
        <family val="1"/>
      </rPr>
      <t xml:space="preserve"> for pay and </t>
    </r>
    <r>
      <rPr>
        <u/>
        <sz val="11"/>
        <rFont val="Times New Roman"/>
        <family val="1"/>
      </rPr>
      <t xml:space="preserve">$604,000 </t>
    </r>
    <r>
      <rPr>
        <sz val="11"/>
        <rFont val="Times New Roman"/>
        <family val="1"/>
      </rPr>
      <t>for benefits.)</t>
    </r>
  </si>
  <si>
    <r>
      <rPr>
        <u/>
        <sz val="11"/>
        <rFont val="Times New Roman"/>
        <family val="1"/>
      </rPr>
      <t>Legacy Radio Operations and Maintenance.</t>
    </r>
    <r>
      <rPr>
        <sz val="11"/>
        <rFont val="Times New Roman"/>
        <family val="1"/>
      </rPr>
      <t xml:space="preserve"> In FY 2013, the </t>
    </r>
    <r>
      <rPr>
        <sz val="11"/>
        <color rgb="FF000000"/>
        <rFont val="Times New Roman"/>
        <family val="1"/>
      </rPr>
      <t xml:space="preserve">funding for the Department’s Radio/Interoperability program is being realigned.  As part of the realignment, base operations and maintenance (O&amp;M) funding for radios is being transferred back to components.  In order to fully fund the O&amp;M requirements, an ATB increase of </t>
    </r>
    <r>
      <rPr>
        <u/>
        <sz val="11"/>
        <color rgb="FF000000"/>
        <rFont val="Times New Roman"/>
        <family val="1"/>
      </rPr>
      <t>$1,300,000</t>
    </r>
    <r>
      <rPr>
        <sz val="11"/>
        <color rgb="FF000000"/>
        <rFont val="Times New Roman"/>
        <family val="1"/>
      </rPr>
      <t xml:space="preserve"> is requested for ATF.   </t>
    </r>
  </si>
  <si>
    <r>
      <t>Changes in Compensable Days</t>
    </r>
    <r>
      <rPr>
        <sz val="11"/>
        <rFont val="Times New Roman"/>
        <family val="1"/>
      </rPr>
      <t>.  The increase cost for one more compensable day in FY 2013 compared to FY 2012 is calculated by dividing the FY 2012 estimated personnel compensation $558,000,000 and applicable benefits $186,000,000 by 260 compensable days.</t>
    </r>
  </si>
  <si>
    <r>
      <t>Overseas Capital Security Cost Sharing (CSCS).</t>
    </r>
    <r>
      <rPr>
        <sz val="11"/>
        <color indexed="8"/>
        <rFont val="Times New Roman"/>
        <family val="1"/>
      </rPr>
      <t xml:space="preserve">  The Department of State (DOS) is in the midst of a 14-year, $17.5 billion embassy construction program, with a plan to build and maintain approximately 150 new diplomatic and consular compounds.  DOS allocates these costs through a Capital Security Cost Sharing Program in which each agency contributes funding. The estimated cost to ATF in FY 2013 is less than amounts charged in prior years.  The ATB decrease requested for CSCS reflects the reduced FY 2013 estimate.  [CRM, USMS, FBI, DEA, ATF only.]</t>
    </r>
  </si>
  <si>
    <r>
      <t>Security Charges</t>
    </r>
    <r>
      <rPr>
        <sz val="11"/>
        <color indexed="8"/>
        <rFont val="Times New Roman"/>
        <family val="1"/>
      </rPr>
      <t>.  Guard Service includes those costs paid directly by DOJ and thos paid to Department of Homeland Security (DHS).  The requested increase of of $4,066,000 is required to meet our commitment to DHS and other security costs.</t>
    </r>
  </si>
  <si>
    <t>2.  The Committee recognizes the state-of-the-art facilities housed at NCETR, having invested considerable resources between fiscal years 2004 and 2011 to that effort, and believes that the Administration should provide sufficient resources for the Center to fulfill its mission, as initially envisioned.  Furthermore, the Committee believes that several options to further interagency collaboration and training exist and merit exploration.  Therefore, the Committee requests that the Department of Justice produce, no later than 120 days after enactment of this bill, an NCETR Five-Year Plan that will describe the following:  the mission of the facility with respect to research, training and intelligence; the personnel and budgetary authority required to execute that mission; national, State and local initiatives to maximize training throughput at NCETR; and opportunities for interagency collaboration on research and intelligence efforts using the NCETR facility.  Target response to Committee March 2012.</t>
  </si>
  <si>
    <t>3.  Beginning in fiscal year 2012 and thereafter, the ATF shall provide the Committees on Appropriations with annual data on the total number of firearms recovered by the Government of Mexico, and of those, the number for which an ATF trace is attempted, the number successfully traced and the number determined to be manufactured in or imported into the United States prior to being recovered.  Target Response to Committee November 2012.</t>
  </si>
  <si>
    <t>32.0  Land and Structures</t>
  </si>
  <si>
    <t>42.0  Insurance Claims &amp; Indemnity</t>
  </si>
  <si>
    <t>44.0  Refunds</t>
  </si>
  <si>
    <r>
      <t>FERS Regular/Law Enforcement Retirement Contribution</t>
    </r>
    <r>
      <rPr>
        <sz val="11"/>
        <rFont val="Times New Roman"/>
        <family val="1"/>
      </rPr>
      <t>.  On June 11, 2010, the Board of Actuaries of the Civil Service Retirement System recommended a new set of economic assumptions for the Civil Service Retirement System (CSRS) and the Federal Employees Retirement System (FERS).  In accordance with this change, effective October 1, 2011 (FY 2012), the total Normal Cost of Regular retirement under FERS will increase from the current level of 12.5% of pay to 12.7%.  The total FERS contribution for Law Enforcement retirement will increase from 27.0% to 27.6%.  This will result in new agency contribution rates of 11.9% for normal costs (up from the current 11.7%) and 26.3% for law enforcement personnel (up from the current 25.7%).  The amount requested, $1,908,000, represents the funds needed to cover this increase.</t>
    </r>
  </si>
  <si>
    <t>Program Offset - Staffing, Administrative and Programmatic Efficiencies</t>
  </si>
  <si>
    <t>Staffing, Administrative and Programmatic Efficiencies</t>
  </si>
  <si>
    <t>1.  In response to an OIG report, the Acting Deputy Attorney General issued a protocol in 2010 for assigning lead agency jurisdiction in explosives investigations, which also directed the ATF and FBI to conduct assessments of explosives operations and make recommendations for consolidating and eliminating redundancies.  The Committee directs the Department to submit a report within 60 days of enactment of this Act on all recommendations made and steps taken, or planned to be taken, to implement those recommendations.  Each action identified in the report should be accompanied by a cost savings estimate.  The Committee expects this report to include efficiency improvements in determining jurisdiction, explosives training, facilities, explosives labs, and explosives databases.  The report shall also be submitted concurrently to the OIG.  Target response to Committee February 2012.</t>
  </si>
  <si>
    <t xml:space="preserve">NOTE:  All FTE numbers in this table reflect authorized FTE, which is the total number of FTE available to a component. Because the FY 2013 President’s Budget Appendix builds the FTE request using actual FTE rather than authorized, it may not match the FY 2012 FTE enacted and FY 2013 FTE request reflected in this table.  </t>
  </si>
  <si>
    <t>Cancelation of Unobligated Prior Year and VCRP  Balances</t>
  </si>
  <si>
    <t>[-13,428]</t>
  </si>
  <si>
    <t xml:space="preserve">2011 Enacted </t>
  </si>
  <si>
    <t xml:space="preserve">2012 Enacted </t>
  </si>
  <si>
    <t xml:space="preserve">2011 Appropriation Enacted </t>
  </si>
  <si>
    <t>Unobligated balance, expiring</t>
  </si>
  <si>
    <t>FY 2011 Enacted Without Balance Rescissions</t>
  </si>
  <si>
    <t>Balance Rescissions</t>
  </si>
  <si>
    <t>FY 2012 Enacted Without Balance Rescissions</t>
  </si>
  <si>
    <t xml:space="preserve">      Cancelation of Unobligated Prior Year and VCRP  Balances</t>
  </si>
  <si>
    <t xml:space="preserve">  and VCRP Balances</t>
  </si>
  <si>
    <t xml:space="preserve">Cancelation of Unobligated Prior Year </t>
  </si>
  <si>
    <r>
      <rPr>
        <b/>
        <u/>
        <sz val="12"/>
        <rFont val="Times New Roman"/>
        <family val="1"/>
      </rPr>
      <t>Transfers</t>
    </r>
    <r>
      <rPr>
        <b/>
        <sz val="12"/>
        <rFont val="Times New Roman"/>
        <family val="1"/>
      </rPr>
      <t>:</t>
    </r>
    <r>
      <rPr>
        <sz val="12"/>
        <rFont val="Times New Roman"/>
        <family val="1"/>
      </rPr>
      <t xml:space="preserve">  The amount reflects the transfer of funds from ONDCP to ATF 15 10/11 0700 ($.015M) &amp; ATF 15 11/12 0700 ($.392M) for approved HIDTA programs within ATF Field </t>
    </r>
  </si>
  <si>
    <t xml:space="preserve">Divisions and ATF Radio transfer out to DOJ of $.505M from ATF's Direct account 15 11 0700 and $.311K from the Southwest Border Supplemental 15 10/11 0700. Plus a transfer out </t>
  </si>
  <si>
    <t xml:space="preserve">from ATF of $.010M to ONDCP 11 10/11 1070. </t>
  </si>
  <si>
    <t>Construction funding is not included.</t>
  </si>
  <si>
    <r>
      <rPr>
        <b/>
        <u/>
        <sz val="12"/>
        <rFont val="Times New Roman"/>
        <family val="1"/>
      </rPr>
      <t xml:space="preserve">Reprogrammings: </t>
    </r>
    <r>
      <rPr>
        <sz val="12"/>
        <rFont val="Times New Roman"/>
        <family val="1"/>
      </rPr>
      <t xml:space="preserve"> ATF has two Congressional Reprogramming requests approved. The Congressional Reprogramming request to 1) reprogram FY10/11 SW Border Supplemental funds and atrium funding for - $23.412M and 2) Section 505 Notification</t>
    </r>
  </si>
  <si>
    <r>
      <rPr>
        <b/>
        <u/>
        <sz val="12"/>
        <rFont val="Times New Roman"/>
        <family val="1"/>
      </rPr>
      <t>Unobligated Balances:</t>
    </r>
    <r>
      <rPr>
        <sz val="12"/>
        <rFont val="Times New Roman"/>
        <family val="1"/>
      </rPr>
      <t xml:space="preserve">  Funds were carried over from FY 2010 from the 15 X 0700, 15 X 8526, and 15 10/11 0700 accounts.  ATF brought forward $1.726M from funds provided in FY 2010</t>
    </r>
  </si>
  <si>
    <t xml:space="preserve">for the no-year portion of the S&amp;E Appropriations, with year-to-date recoveries of $3.751M and anticipated recoveries of $.249M; $1.029M from funds provided in FY 2010 for </t>
  </si>
  <si>
    <t xml:space="preserve">GREAT/VCIT with no anticipated recoveries, $36.612M from funds provided in FY 2010 for HIDTA &amp; FY10/11 Supplemental with year-to-date recoveries of $.341M and anticipated </t>
  </si>
  <si>
    <t xml:space="preserve">recoveries of $.159M; $45.866M from funds provided in FY 2010 for Radio Spectrum Relocation with year-to-date recoveries of $.073M and anticipated recoveries of $1.927M. </t>
  </si>
  <si>
    <r>
      <rPr>
        <b/>
        <u/>
        <sz val="12"/>
        <rFont val="Times New Roman"/>
        <family val="1"/>
      </rPr>
      <t>Transfers</t>
    </r>
    <r>
      <rPr>
        <b/>
        <sz val="12"/>
        <rFont val="Times New Roman"/>
        <family val="1"/>
      </rPr>
      <t>:</t>
    </r>
    <r>
      <rPr>
        <sz val="12"/>
        <rFont val="Times New Roman"/>
        <family val="1"/>
      </rPr>
      <t xml:space="preserve">  The amount reflects the transfer of funds from ONDCP to ATF 15 11/12 0700 ($.021M) for approved HIDTA programs within ATF Field Divisions.</t>
    </r>
  </si>
  <si>
    <t>of $2.999M. Construction funding is not included.</t>
  </si>
  <si>
    <r>
      <rPr>
        <b/>
        <u/>
        <sz val="12"/>
        <rFont val="Times New Roman"/>
        <family val="1"/>
      </rPr>
      <t>Unobligated Balances:</t>
    </r>
    <r>
      <rPr>
        <sz val="12"/>
        <rFont val="Times New Roman"/>
        <family val="1"/>
      </rPr>
      <t xml:space="preserve">  Funds were carried over from FY 2011 from the 15 X 0700, 15 X 8526, and 15 11/12 0700 accounts.  ATF brought forward $0.742M from funds provided in FY 2011 for the no-year portion</t>
    </r>
  </si>
  <si>
    <t xml:space="preserve">of the S&amp;E Appropriations, with year-to-date recoveries of $0.797M and anticipated recoveries of $1.203M; $1.029M from funds provided in FY 2011 for GREAT/VCIT with no anticipated recoveries, $0.364M from </t>
  </si>
  <si>
    <t xml:space="preserve">funds provided in FY 2011 for HIDTA with no anticipated recoveries; $33.641M from funds provided in FY 2011 for Radio Spectrum Relocation with year-to-date recoveries of $.001M and anticipated recoveries </t>
  </si>
</sst>
</file>

<file path=xl/styles.xml><?xml version="1.0" encoding="utf-8"?>
<styleSheet xmlns="http://schemas.openxmlformats.org/spreadsheetml/2006/main">
  <numFmts count="8">
    <numFmt numFmtId="5" formatCode="&quot;$&quot;#,##0_);\(&quot;$&quot;#,##0\)"/>
    <numFmt numFmtId="44" formatCode="_(&quot;$&quot;* #,##0.00_);_(&quot;$&quot;* \(#,##0.00\);_(&quot;$&quot;* &quot;-&quot;??_);_(@_)"/>
    <numFmt numFmtId="43" formatCode="_(* #,##0.00_);_(* \(#,##0.00\);_(* &quot;-&quot;??_);_(@_)"/>
    <numFmt numFmtId="164" formatCode="&quot;$&quot;#,##0"/>
    <numFmt numFmtId="165" formatCode="_(* #,##0_);_(* \(#,##0\);_(* &quot;....&quot;_);_(@_)"/>
    <numFmt numFmtId="166" formatCode="_(* #,##0_);_(* \(#,##0\);_(* &quot;-&quot;??_);_(@_)"/>
    <numFmt numFmtId="167" formatCode="_(&quot;$&quot;* #,##0_);_(&quot;$&quot;* \(#,##0\);_(&quot;$&quot;* &quot;-&quot;??_);_(@_)"/>
    <numFmt numFmtId="168" formatCode="0_);\(0\)"/>
  </numFmts>
  <fonts count="80">
    <font>
      <sz val="12"/>
      <name val="Arial"/>
    </font>
    <font>
      <u/>
      <sz val="12"/>
      <name val="TimesNewRomanPS"/>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u/>
      <sz val="12"/>
      <color indexed="8"/>
      <name val="TMS"/>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b/>
      <i/>
      <sz val="10"/>
      <name val="Arial"/>
      <family val="2"/>
    </font>
    <font>
      <i/>
      <sz val="10"/>
      <name val="Arial"/>
      <family val="2"/>
    </font>
    <font>
      <b/>
      <u/>
      <sz val="14"/>
      <name val="Arial"/>
      <family val="2"/>
    </font>
    <font>
      <sz val="14"/>
      <name val="Arial"/>
      <family val="2"/>
    </font>
    <font>
      <sz val="8"/>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9"/>
      <name val="Arial"/>
      <family val="2"/>
    </font>
    <font>
      <u/>
      <sz val="12"/>
      <name val="Times New Roman"/>
      <family val="1"/>
    </font>
    <font>
      <b/>
      <sz val="9"/>
      <name val="Times New Roman"/>
      <family val="1"/>
    </font>
    <font>
      <sz val="16"/>
      <name val="Times New Roman"/>
      <family val="1"/>
    </font>
    <font>
      <u/>
      <sz val="10"/>
      <name val="Times New Roman"/>
      <family val="1"/>
    </font>
    <font>
      <b/>
      <sz val="10"/>
      <name val="Arial"/>
      <family val="2"/>
    </font>
    <font>
      <i/>
      <sz val="10"/>
      <name val="Times New Roman"/>
      <family val="1"/>
    </font>
    <font>
      <b/>
      <u/>
      <sz val="12"/>
      <name val="Times New Roman"/>
      <family val="1"/>
    </font>
    <font>
      <u/>
      <sz val="16"/>
      <name val="Arial"/>
      <family val="2"/>
    </font>
    <font>
      <sz val="10"/>
      <name val="Arial"/>
      <family val="2"/>
    </font>
    <font>
      <sz val="11"/>
      <name val="Times New Roman"/>
      <family val="1"/>
    </font>
    <font>
      <sz val="12"/>
      <color theme="0"/>
      <name val="Arial"/>
      <family val="2"/>
    </font>
    <font>
      <sz val="16"/>
      <color indexed="8"/>
      <name val="Times New Roman"/>
      <family val="1"/>
    </font>
    <font>
      <b/>
      <u/>
      <sz val="14"/>
      <name val="Times New Roman"/>
      <family val="1"/>
    </font>
    <font>
      <u/>
      <sz val="11"/>
      <name val="Times New Roman"/>
      <family val="1"/>
    </font>
    <font>
      <sz val="11"/>
      <name val="Arial"/>
      <family val="2"/>
    </font>
    <font>
      <b/>
      <u/>
      <sz val="11"/>
      <name val="Times New Roman"/>
      <family val="1"/>
    </font>
    <font>
      <sz val="11"/>
      <color rgb="FF000000"/>
      <name val="Times New Roman"/>
      <family val="1"/>
    </font>
    <font>
      <sz val="11"/>
      <color rgb="FFFF0000"/>
      <name val="Times New Roman"/>
      <family val="1"/>
    </font>
    <font>
      <u/>
      <sz val="11"/>
      <color rgb="FF000000"/>
      <name val="Times New Roman"/>
      <family val="1"/>
    </font>
    <font>
      <u/>
      <sz val="11"/>
      <color indexed="8"/>
      <name val="Times New Roman"/>
      <family val="1"/>
    </font>
    <font>
      <sz val="11"/>
      <color indexed="8"/>
      <name val="Times New Roman"/>
      <family val="1"/>
    </font>
    <font>
      <sz val="12"/>
      <color rgb="FF000000"/>
      <name val="Calibri"/>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s>
  <borders count="1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8"/>
      </left>
      <right/>
      <top style="thin">
        <color indexed="64"/>
      </top>
      <bottom/>
      <diagonal/>
    </border>
    <border>
      <left/>
      <right style="thin">
        <color indexed="8"/>
      </right>
      <top style="hair">
        <color indexed="23"/>
      </top>
      <bottom style="hair">
        <color indexed="8"/>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style="thin">
        <color indexed="23"/>
      </top>
      <bottom style="hair">
        <color indexed="23"/>
      </bottom>
      <diagonal/>
    </border>
    <border>
      <left style="thin">
        <color indexed="23"/>
      </left>
      <right style="thin">
        <color indexed="23"/>
      </right>
      <top style="thin">
        <color indexed="23"/>
      </top>
      <bottom style="hair">
        <color indexed="23"/>
      </bottom>
      <diagonal/>
    </border>
    <border>
      <left style="thin">
        <color indexed="23"/>
      </left>
      <right style="thin">
        <color indexed="64"/>
      </right>
      <top style="thin">
        <color indexed="23"/>
      </top>
      <bottom style="hair">
        <color indexed="23"/>
      </bottom>
      <diagonal/>
    </border>
    <border>
      <left style="thin">
        <color indexed="64"/>
      </left>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thin">
        <color indexed="23"/>
      </left>
      <right style="thin">
        <color indexed="64"/>
      </right>
      <top style="hair">
        <color indexed="23"/>
      </top>
      <bottom style="hair">
        <color indexed="23"/>
      </bottom>
      <diagonal/>
    </border>
    <border>
      <left style="thin">
        <color indexed="8"/>
      </left>
      <right/>
      <top style="hair">
        <color indexed="23"/>
      </top>
      <bottom style="hair">
        <color indexed="23"/>
      </bottom>
      <diagonal/>
    </border>
    <border>
      <left style="thin">
        <color indexed="64"/>
      </left>
      <right/>
      <top style="hair">
        <color indexed="23"/>
      </top>
      <bottom style="thin">
        <color indexed="64"/>
      </bottom>
      <diagonal/>
    </border>
    <border>
      <left style="thin">
        <color indexed="23"/>
      </left>
      <right style="thin">
        <color indexed="23"/>
      </right>
      <top style="hair">
        <color indexed="23"/>
      </top>
      <bottom style="thin">
        <color indexed="64"/>
      </bottom>
      <diagonal/>
    </border>
    <border>
      <left style="thin">
        <color indexed="23"/>
      </left>
      <right style="thin">
        <color indexed="64"/>
      </right>
      <top style="hair">
        <color indexed="23"/>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medium">
        <color indexed="64"/>
      </right>
      <top/>
      <bottom style="hair">
        <color indexed="64"/>
      </bottom>
      <diagonal/>
    </border>
    <border>
      <left/>
      <right/>
      <top style="medium">
        <color indexed="64"/>
      </top>
      <bottom/>
      <diagonal/>
    </border>
    <border>
      <left/>
      <right style="thin">
        <color indexed="64"/>
      </right>
      <top style="thin">
        <color indexed="23"/>
      </top>
      <bottom style="thin">
        <color indexed="23"/>
      </bottom>
      <diagonal/>
    </border>
    <border>
      <left/>
      <right style="thin">
        <color indexed="64"/>
      </right>
      <top style="thin">
        <color indexed="23"/>
      </top>
      <bottom style="thin">
        <color indexed="64"/>
      </bottom>
      <diagonal/>
    </border>
  </borders>
  <cellStyleXfs count="16">
    <xf numFmtId="0" fontId="0" fillId="0" borderId="0"/>
    <xf numFmtId="43" fontId="20" fillId="0" borderId="0" applyFont="0" applyFill="0" applyBorder="0" applyAlignment="0" applyProtection="0"/>
    <xf numFmtId="43" fontId="15" fillId="0" borderId="0" applyFont="0" applyFill="0" applyBorder="0" applyAlignment="0" applyProtection="0"/>
    <xf numFmtId="44" fontId="20" fillId="0" borderId="0" applyFont="0" applyFill="0" applyBorder="0" applyAlignment="0" applyProtection="0"/>
    <xf numFmtId="44" fontId="15" fillId="0" borderId="0" applyFont="0" applyFill="0" applyBorder="0" applyAlignment="0" applyProtection="0"/>
    <xf numFmtId="0" fontId="14" fillId="0" borderId="0"/>
    <xf numFmtId="0" fontId="66" fillId="0" borderId="0"/>
    <xf numFmtId="0" fontId="15" fillId="0" borderId="0"/>
    <xf numFmtId="0" fontId="20" fillId="0" borderId="0"/>
    <xf numFmtId="0" fontId="20" fillId="0" borderId="0"/>
    <xf numFmtId="0" fontId="15"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cellStyleXfs>
  <cellXfs count="922">
    <xf numFmtId="0" fontId="0" fillId="0" borderId="0" xfId="0"/>
    <xf numFmtId="165" fontId="2" fillId="0" borderId="0" xfId="0" applyNumberFormat="1" applyFont="1" applyAlignment="1"/>
    <xf numFmtId="165" fontId="2" fillId="0" borderId="0" xfId="0" applyNumberFormat="1" applyFont="1" applyBorder="1" applyAlignment="1"/>
    <xf numFmtId="165" fontId="6" fillId="0" borderId="0" xfId="0" applyNumberFormat="1" applyFont="1"/>
    <xf numFmtId="3" fontId="6" fillId="0" borderId="0" xfId="0" applyNumberFormat="1" applyFont="1" applyAlignment="1"/>
    <xf numFmtId="3" fontId="6" fillId="0" borderId="0" xfId="0" applyNumberFormat="1" applyFont="1" applyAlignment="1">
      <alignment horizontal="fill"/>
    </xf>
    <xf numFmtId="165" fontId="9" fillId="0" borderId="0" xfId="0" applyNumberFormat="1" applyFont="1" applyAlignment="1"/>
    <xf numFmtId="165" fontId="6" fillId="0" borderId="0" xfId="0" applyNumberFormat="1" applyFont="1" applyAlignment="1"/>
    <xf numFmtId="165" fontId="4" fillId="0" borderId="0" xfId="0" applyNumberFormat="1" applyFont="1" applyAlignment="1"/>
    <xf numFmtId="165" fontId="1" fillId="0" borderId="0" xfId="0" applyNumberFormat="1" applyFont="1" applyAlignment="1"/>
    <xf numFmtId="165" fontId="4" fillId="0" borderId="0" xfId="0" applyNumberFormat="1" applyFont="1" applyBorder="1" applyAlignment="1"/>
    <xf numFmtId="165" fontId="0" fillId="0" borderId="0" xfId="0" applyNumberFormat="1"/>
    <xf numFmtId="165" fontId="0" fillId="0" borderId="0" xfId="0" applyNumberFormat="1" applyBorder="1"/>
    <xf numFmtId="165" fontId="7" fillId="2" borderId="0" xfId="0" applyNumberFormat="1" applyFont="1" applyFill="1" applyAlignment="1"/>
    <xf numFmtId="165" fontId="7" fillId="2" borderId="0" xfId="0" applyNumberFormat="1" applyFont="1" applyFill="1" applyBorder="1" applyAlignment="1"/>
    <xf numFmtId="165" fontId="8" fillId="2" borderId="0" xfId="0" applyNumberFormat="1" applyFont="1" applyFill="1" applyBorder="1" applyAlignment="1"/>
    <xf numFmtId="165" fontId="12" fillId="2" borderId="0" xfId="0" applyNumberFormat="1" applyFont="1" applyFill="1" applyAlignment="1"/>
    <xf numFmtId="165" fontId="6" fillId="0" borderId="0" xfId="0" applyNumberFormat="1" applyFont="1" applyAlignment="1">
      <alignment horizontal="right"/>
    </xf>
    <xf numFmtId="0" fontId="0" fillId="0" borderId="0" xfId="0" applyBorder="1"/>
    <xf numFmtId="3" fontId="5" fillId="2" borderId="0" xfId="0" applyNumberFormat="1" applyFont="1" applyFill="1" applyBorder="1" applyAlignment="1"/>
    <xf numFmtId="3" fontId="17" fillId="0" borderId="0" xfId="0" applyNumberFormat="1" applyFont="1" applyAlignment="1"/>
    <xf numFmtId="165" fontId="3" fillId="0" borderId="0" xfId="0" applyNumberFormat="1" applyFont="1" applyAlignment="1"/>
    <xf numFmtId="165" fontId="18" fillId="2" borderId="0" xfId="0" applyNumberFormat="1" applyFont="1" applyFill="1" applyAlignment="1"/>
    <xf numFmtId="165" fontId="19" fillId="2" borderId="0" xfId="0" applyNumberFormat="1" applyFont="1" applyFill="1" applyAlignment="1">
      <alignment horizontal="centerContinuous"/>
    </xf>
    <xf numFmtId="165" fontId="18" fillId="2" borderId="0" xfId="0" applyNumberFormat="1" applyFont="1" applyFill="1" applyAlignment="1">
      <alignment horizontal="centerContinuous"/>
    </xf>
    <xf numFmtId="165" fontId="6" fillId="0" borderId="0" xfId="0" applyNumberFormat="1" applyFont="1" applyBorder="1"/>
    <xf numFmtId="0" fontId="20" fillId="0" borderId="0" xfId="8"/>
    <xf numFmtId="0" fontId="22" fillId="0" borderId="2" xfId="8" applyFont="1" applyBorder="1" applyAlignment="1">
      <alignment horizontal="center"/>
    </xf>
    <xf numFmtId="0" fontId="22" fillId="0" borderId="3" xfId="8" applyFont="1" applyBorder="1" applyAlignment="1">
      <alignment horizontal="center"/>
    </xf>
    <xf numFmtId="0" fontId="22" fillId="0" borderId="4" xfId="8" applyFont="1" applyBorder="1" applyAlignment="1">
      <alignment horizontal="center"/>
    </xf>
    <xf numFmtId="0" fontId="9" fillId="0" borderId="5" xfId="8" applyFont="1" applyBorder="1"/>
    <xf numFmtId="0" fontId="9" fillId="0" borderId="3" xfId="8" applyFont="1" applyBorder="1"/>
    <xf numFmtId="5" fontId="22" fillId="0" borderId="0" xfId="8" applyNumberFormat="1" applyFont="1" applyBorder="1"/>
    <xf numFmtId="5" fontId="22" fillId="0" borderId="6" xfId="8" applyNumberFormat="1" applyFont="1" applyBorder="1"/>
    <xf numFmtId="0" fontId="9" fillId="0" borderId="7" xfId="8" applyFont="1" applyBorder="1"/>
    <xf numFmtId="0" fontId="9" fillId="0" borderId="4" xfId="8" applyFont="1" applyBorder="1"/>
    <xf numFmtId="0" fontId="22" fillId="0" borderId="8" xfId="8" applyFont="1" applyBorder="1" applyAlignment="1">
      <alignment horizontal="left"/>
    </xf>
    <xf numFmtId="165" fontId="2" fillId="3" borderId="0" xfId="0" applyNumberFormat="1" applyFont="1" applyFill="1" applyAlignment="1"/>
    <xf numFmtId="165" fontId="15" fillId="3" borderId="0" xfId="0" applyNumberFormat="1" applyFont="1" applyFill="1" applyBorder="1"/>
    <xf numFmtId="0" fontId="31" fillId="0" borderId="0" xfId="0" applyFont="1"/>
    <xf numFmtId="165" fontId="2" fillId="0" borderId="0" xfId="0" applyNumberFormat="1" applyFont="1" applyFill="1" applyAlignment="1"/>
    <xf numFmtId="0" fontId="9" fillId="0" borderId="9" xfId="8" applyFont="1" applyBorder="1"/>
    <xf numFmtId="0" fontId="9" fillId="0" borderId="9" xfId="8" applyFont="1" applyBorder="1" applyAlignment="1">
      <alignment horizontal="center"/>
    </xf>
    <xf numFmtId="0" fontId="9" fillId="0" borderId="5" xfId="8" applyFont="1" applyBorder="1" applyAlignment="1">
      <alignment horizontal="center"/>
    </xf>
    <xf numFmtId="0" fontId="9" fillId="0" borderId="10" xfId="8" applyFont="1" applyBorder="1"/>
    <xf numFmtId="3" fontId="6" fillId="0" borderId="11" xfId="0" applyNumberFormat="1" applyFont="1" applyBorder="1" applyAlignment="1"/>
    <xf numFmtId="0" fontId="20" fillId="0" borderId="0" xfId="8" applyBorder="1"/>
    <xf numFmtId="165" fontId="30" fillId="0" borderId="0" xfId="0" applyNumberFormat="1" applyFont="1" applyFill="1" applyBorder="1"/>
    <xf numFmtId="165" fontId="0" fillId="0" borderId="0" xfId="0" applyNumberFormat="1" applyFill="1" applyBorder="1"/>
    <xf numFmtId="165" fontId="6" fillId="0" borderId="0" xfId="0" applyNumberFormat="1" applyFont="1" applyFill="1" applyAlignment="1"/>
    <xf numFmtId="165" fontId="7" fillId="4" borderId="0" xfId="0" applyNumberFormat="1" applyFont="1" applyFill="1" applyAlignment="1">
      <alignment horizontal="right"/>
    </xf>
    <xf numFmtId="165" fontId="7" fillId="4" borderId="0" xfId="0" applyNumberFormat="1" applyFont="1" applyFill="1" applyAlignment="1"/>
    <xf numFmtId="5" fontId="27" fillId="2" borderId="12" xfId="0" applyNumberFormat="1" applyFont="1" applyFill="1" applyBorder="1" applyAlignment="1"/>
    <xf numFmtId="5" fontId="27" fillId="2" borderId="11" xfId="0" applyNumberFormat="1" applyFont="1" applyFill="1" applyBorder="1" applyAlignment="1"/>
    <xf numFmtId="0" fontId="0" fillId="0" borderId="0" xfId="0" applyBorder="1" applyAlignment="1">
      <alignment horizontal="center"/>
    </xf>
    <xf numFmtId="0" fontId="31" fillId="0" borderId="0" xfId="0" applyFont="1" applyBorder="1" applyAlignment="1">
      <alignment horizontal="center"/>
    </xf>
    <xf numFmtId="0" fontId="0" fillId="0" borderId="0" xfId="0" applyAlignment="1">
      <alignment horizontal="center"/>
    </xf>
    <xf numFmtId="0" fontId="9" fillId="0" borderId="13" xfId="8" applyFont="1" applyBorder="1"/>
    <xf numFmtId="0" fontId="20" fillId="0" borderId="14" xfId="8" applyBorder="1"/>
    <xf numFmtId="0" fontId="9" fillId="0" borderId="14" xfId="8" applyFont="1" applyBorder="1"/>
    <xf numFmtId="0" fontId="20" fillId="0" borderId="10" xfId="8" applyBorder="1"/>
    <xf numFmtId="3" fontId="16" fillId="0" borderId="0" xfId="0" applyNumberFormat="1" applyFont="1" applyAlignment="1">
      <alignment horizontal="centerContinuous"/>
    </xf>
    <xf numFmtId="165" fontId="16" fillId="0" borderId="0" xfId="0" applyNumberFormat="1" applyFont="1" applyAlignment="1">
      <alignment horizontal="centerContinuous"/>
    </xf>
    <xf numFmtId="165" fontId="14" fillId="4" borderId="0" xfId="0" applyNumberFormat="1" applyFont="1" applyFill="1"/>
    <xf numFmtId="165" fontId="14" fillId="4" borderId="0" xfId="0" applyNumberFormat="1" applyFont="1" applyFill="1" applyAlignment="1">
      <alignment horizontal="centerContinuous"/>
    </xf>
    <xf numFmtId="0" fontId="14" fillId="4" borderId="0" xfId="0" applyFont="1" applyFill="1" applyBorder="1" applyAlignment="1">
      <alignment vertical="top" wrapText="1"/>
    </xf>
    <xf numFmtId="165" fontId="7" fillId="0" borderId="0" xfId="0" applyNumberFormat="1" applyFont="1" applyFill="1" applyBorder="1" applyAlignment="1"/>
    <xf numFmtId="0" fontId="0" fillId="0" borderId="0" xfId="0" applyFill="1" applyBorder="1" applyAlignment="1">
      <alignment vertical="top" wrapText="1"/>
    </xf>
    <xf numFmtId="165" fontId="14" fillId="4" borderId="0" xfId="0" applyNumberFormat="1" applyFont="1" applyFill="1" applyAlignment="1"/>
    <xf numFmtId="0" fontId="23" fillId="0" borderId="0" xfId="0" applyFont="1" applyFill="1" applyAlignment="1">
      <alignment horizontal="centerContinuous"/>
    </xf>
    <xf numFmtId="165" fontId="39" fillId="4" borderId="0" xfId="0" applyNumberFormat="1" applyFont="1" applyFill="1" applyAlignment="1">
      <alignment horizontal="centerContinuous"/>
    </xf>
    <xf numFmtId="0" fontId="14" fillId="4" borderId="0" xfId="0" applyFont="1" applyFill="1"/>
    <xf numFmtId="0" fontId="14" fillId="4" borderId="0" xfId="0" applyFont="1" applyFill="1" applyAlignment="1"/>
    <xf numFmtId="0" fontId="15" fillId="4" borderId="0" xfId="8" applyFont="1" applyFill="1"/>
    <xf numFmtId="0" fontId="14" fillId="0" borderId="0" xfId="0" applyFont="1" applyFill="1" applyBorder="1" applyAlignment="1">
      <alignment vertical="top" wrapText="1"/>
    </xf>
    <xf numFmtId="0" fontId="14" fillId="0" borderId="0" xfId="0" applyFont="1" applyFill="1" applyBorder="1" applyAlignment="1"/>
    <xf numFmtId="165" fontId="21" fillId="4" borderId="0" xfId="0" applyNumberFormat="1" applyFont="1" applyFill="1" applyAlignment="1">
      <alignment horizontal="centerContinuous"/>
    </xf>
    <xf numFmtId="165" fontId="21" fillId="4" borderId="0" xfId="0" applyNumberFormat="1" applyFont="1" applyFill="1" applyBorder="1" applyAlignment="1">
      <alignment horizontal="centerContinuous"/>
    </xf>
    <xf numFmtId="165" fontId="14" fillId="4" borderId="0" xfId="0" applyNumberFormat="1" applyFont="1" applyFill="1" applyBorder="1" applyAlignment="1">
      <alignment horizontal="centerContinuous"/>
    </xf>
    <xf numFmtId="0" fontId="15" fillId="0" borderId="0" xfId="8" applyFont="1" applyFill="1"/>
    <xf numFmtId="0" fontId="14" fillId="0" borderId="0" xfId="8" applyFont="1" applyFill="1" applyAlignment="1">
      <alignment horizontal="left"/>
    </xf>
    <xf numFmtId="0" fontId="38" fillId="0" borderId="0" xfId="8" applyFont="1" applyFill="1" applyAlignment="1"/>
    <xf numFmtId="0" fontId="37" fillId="0" borderId="0" xfId="8" applyFont="1" applyFill="1" applyAlignment="1"/>
    <xf numFmtId="165" fontId="6" fillId="0" borderId="0" xfId="0" applyNumberFormat="1" applyFont="1" applyBorder="1" applyAlignment="1"/>
    <xf numFmtId="165" fontId="42" fillId="0" borderId="0" xfId="0" applyNumberFormat="1" applyFont="1"/>
    <xf numFmtId="165" fontId="43" fillId="0" borderId="0" xfId="0" applyNumberFormat="1" applyFont="1" applyAlignment="1"/>
    <xf numFmtId="165" fontId="44" fillId="2" borderId="0" xfId="0" applyNumberFormat="1" applyFont="1" applyFill="1" applyAlignment="1"/>
    <xf numFmtId="0" fontId="45" fillId="0" borderId="0" xfId="8" applyFont="1"/>
    <xf numFmtId="168" fontId="2" fillId="3" borderId="0" xfId="0" applyNumberFormat="1" applyFont="1" applyFill="1" applyAlignment="1"/>
    <xf numFmtId="168" fontId="27" fillId="2" borderId="15" xfId="0" applyNumberFormat="1" applyFont="1" applyFill="1" applyBorder="1" applyAlignment="1"/>
    <xf numFmtId="0" fontId="48" fillId="0" borderId="0" xfId="0" applyFont="1"/>
    <xf numFmtId="165" fontId="47" fillId="0" borderId="0" xfId="0" applyNumberFormat="1" applyFont="1"/>
    <xf numFmtId="165" fontId="30" fillId="0" borderId="0" xfId="0" applyNumberFormat="1" applyFont="1"/>
    <xf numFmtId="165" fontId="47" fillId="0" borderId="0" xfId="0" applyNumberFormat="1" applyFont="1" applyAlignment="1"/>
    <xf numFmtId="165" fontId="30" fillId="0" borderId="0" xfId="0" applyNumberFormat="1" applyFont="1" applyAlignment="1"/>
    <xf numFmtId="3" fontId="47" fillId="2" borderId="0" xfId="0" applyNumberFormat="1" applyFont="1" applyFill="1" applyAlignment="1"/>
    <xf numFmtId="3" fontId="51" fillId="2" borderId="0" xfId="0" applyNumberFormat="1" applyFont="1" applyFill="1" applyAlignment="1"/>
    <xf numFmtId="3" fontId="51" fillId="2" borderId="0" xfId="0" applyNumberFormat="1" applyFont="1" applyFill="1" applyBorder="1" applyAlignment="1"/>
    <xf numFmtId="0" fontId="30" fillId="0" borderId="0" xfId="0" applyFont="1"/>
    <xf numFmtId="165" fontId="48" fillId="0" borderId="0" xfId="0" applyNumberFormat="1" applyFont="1"/>
    <xf numFmtId="165" fontId="48" fillId="0" borderId="0" xfId="0" applyNumberFormat="1" applyFont="1" applyBorder="1"/>
    <xf numFmtId="165" fontId="52" fillId="0" borderId="0" xfId="0" applyNumberFormat="1" applyFont="1" applyAlignment="1"/>
    <xf numFmtId="165" fontId="53" fillId="0" borderId="0" xfId="0" applyNumberFormat="1" applyFont="1" applyAlignment="1"/>
    <xf numFmtId="3" fontId="50" fillId="0" borderId="0" xfId="0" applyNumberFormat="1" applyFont="1" applyAlignment="1"/>
    <xf numFmtId="3" fontId="49" fillId="0" borderId="0" xfId="0" applyNumberFormat="1" applyFont="1" applyAlignment="1"/>
    <xf numFmtId="0" fontId="48" fillId="0" borderId="0" xfId="8" applyFont="1"/>
    <xf numFmtId="0" fontId="41" fillId="0" borderId="0" xfId="8" applyFont="1"/>
    <xf numFmtId="37" fontId="6" fillId="0" borderId="9" xfId="0" applyNumberFormat="1" applyFont="1" applyBorder="1" applyAlignment="1"/>
    <xf numFmtId="37" fontId="6" fillId="0" borderId="12" xfId="0" applyNumberFormat="1" applyFont="1" applyBorder="1" applyAlignment="1"/>
    <xf numFmtId="37" fontId="6" fillId="0" borderId="17" xfId="0" applyNumberFormat="1" applyFont="1" applyBorder="1" applyAlignment="1"/>
    <xf numFmtId="37" fontId="16" fillId="0" borderId="18" xfId="0" applyNumberFormat="1" applyFont="1" applyBorder="1" applyAlignment="1"/>
    <xf numFmtId="37" fontId="6" fillId="0" borderId="10" xfId="0" applyNumberFormat="1" applyFont="1" applyBorder="1" applyAlignment="1"/>
    <xf numFmtId="37" fontId="6" fillId="0" borderId="11" xfId="0" applyNumberFormat="1" applyFont="1" applyBorder="1"/>
    <xf numFmtId="37" fontId="6" fillId="0" borderId="12" xfId="0" applyNumberFormat="1" applyFont="1" applyBorder="1"/>
    <xf numFmtId="37" fontId="6" fillId="0" borderId="7" xfId="0" applyNumberFormat="1" applyFont="1" applyBorder="1"/>
    <xf numFmtId="37" fontId="6" fillId="0" borderId="3" xfId="0" applyNumberFormat="1" applyFont="1" applyBorder="1"/>
    <xf numFmtId="37" fontId="6" fillId="0" borderId="4" xfId="0" applyNumberFormat="1" applyFont="1" applyBorder="1"/>
    <xf numFmtId="37" fontId="6" fillId="0" borderId="10" xfId="0" applyNumberFormat="1" applyFont="1" applyBorder="1"/>
    <xf numFmtId="37" fontId="22" fillId="0" borderId="8" xfId="8" applyNumberFormat="1" applyFont="1" applyBorder="1"/>
    <xf numFmtId="37" fontId="22" fillId="0" borderId="0" xfId="8" applyNumberFormat="1" applyFont="1" applyBorder="1"/>
    <xf numFmtId="37" fontId="7" fillId="2" borderId="12" xfId="0" applyNumberFormat="1" applyFont="1" applyFill="1" applyBorder="1" applyAlignment="1"/>
    <xf numFmtId="37" fontId="0" fillId="3" borderId="0" xfId="0" applyNumberFormat="1" applyFill="1" applyBorder="1"/>
    <xf numFmtId="37" fontId="24" fillId="2" borderId="21" xfId="0" applyNumberFormat="1" applyFont="1" applyFill="1" applyBorder="1" applyAlignment="1"/>
    <xf numFmtId="37" fontId="24" fillId="2" borderId="23" xfId="0" applyNumberFormat="1" applyFont="1" applyFill="1" applyBorder="1" applyAlignment="1"/>
    <xf numFmtId="37" fontId="24" fillId="2" borderId="25" xfId="0" applyNumberFormat="1" applyFont="1" applyFill="1" applyBorder="1" applyAlignment="1"/>
    <xf numFmtId="37" fontId="24" fillId="2" borderId="27" xfId="0" applyNumberFormat="1" applyFont="1" applyFill="1" applyBorder="1" applyAlignment="1"/>
    <xf numFmtId="37" fontId="24" fillId="2" borderId="29" xfId="0" applyNumberFormat="1" applyFont="1" applyFill="1" applyBorder="1" applyAlignment="1"/>
    <xf numFmtId="37" fontId="24" fillId="2" borderId="31" xfId="0" applyNumberFormat="1" applyFont="1" applyFill="1" applyBorder="1" applyAlignment="1"/>
    <xf numFmtId="37" fontId="24" fillId="2" borderId="33" xfId="0" applyNumberFormat="1" applyFont="1" applyFill="1" applyBorder="1" applyAlignment="1"/>
    <xf numFmtId="37" fontId="24" fillId="2" borderId="0" xfId="0" applyNumberFormat="1" applyFont="1" applyFill="1" applyBorder="1" applyAlignment="1"/>
    <xf numFmtId="37" fontId="24" fillId="2" borderId="37" xfId="0" applyNumberFormat="1" applyFont="1" applyFill="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7" fillId="2" borderId="15" xfId="0" applyNumberFormat="1" applyFont="1" applyFill="1" applyBorder="1" applyAlignment="1">
      <alignment horizontal="right"/>
    </xf>
    <xf numFmtId="37" fontId="7" fillId="0" borderId="15" xfId="0" applyNumberFormat="1" applyFont="1" applyFill="1" applyBorder="1" applyAlignment="1"/>
    <xf numFmtId="37" fontId="7" fillId="0" borderId="11" xfId="0" applyNumberFormat="1" applyFont="1" applyFill="1" applyBorder="1" applyAlignment="1"/>
    <xf numFmtId="37" fontId="7" fillId="0" borderId="12" xfId="0" applyNumberFormat="1" applyFont="1" applyFill="1" applyBorder="1" applyAlignment="1"/>
    <xf numFmtId="37" fontId="8" fillId="2" borderId="15" xfId="0" applyNumberFormat="1" applyFont="1" applyFill="1" applyBorder="1" applyAlignment="1"/>
    <xf numFmtId="37" fontId="8" fillId="2" borderId="11" xfId="0" applyNumberFormat="1" applyFont="1" applyFill="1" applyBorder="1" applyAlignment="1"/>
    <xf numFmtId="37" fontId="8" fillId="2" borderId="12" xfId="0" applyNumberFormat="1" applyFont="1" applyFill="1" applyBorder="1" applyAlignment="1"/>
    <xf numFmtId="37" fontId="7" fillId="2" borderId="8" xfId="0" applyNumberFormat="1" applyFont="1" applyFill="1" applyBorder="1" applyAlignment="1"/>
    <xf numFmtId="37" fontId="7" fillId="2" borderId="0" xfId="0" applyNumberFormat="1" applyFont="1" applyFill="1" applyBorder="1" applyAlignment="1"/>
    <xf numFmtId="37" fontId="7" fillId="2" borderId="40" xfId="0" applyNumberFormat="1" applyFont="1" applyFill="1" applyBorder="1" applyAlignment="1"/>
    <xf numFmtId="37" fontId="7" fillId="2" borderId="43" xfId="0" applyNumberFormat="1" applyFont="1" applyFill="1" applyBorder="1" applyAlignment="1"/>
    <xf numFmtId="0" fontId="22" fillId="0" borderId="44" xfId="8" applyFont="1" applyBorder="1"/>
    <xf numFmtId="0" fontId="20" fillId="0" borderId="43" xfId="8" applyBorder="1"/>
    <xf numFmtId="37" fontId="22" fillId="0" borderId="40" xfId="8" applyNumberFormat="1" applyFont="1" applyBorder="1"/>
    <xf numFmtId="37" fontId="22" fillId="0" borderId="43" xfId="8" applyNumberFormat="1" applyFont="1" applyBorder="1"/>
    <xf numFmtId="5" fontId="22" fillId="0" borderId="43" xfId="8" applyNumberFormat="1" applyFont="1" applyBorder="1"/>
    <xf numFmtId="5" fontId="22" fillId="0" borderId="44" xfId="8" applyNumberFormat="1" applyFont="1" applyBorder="1"/>
    <xf numFmtId="0" fontId="17" fillId="0" borderId="0" xfId="0" applyFont="1"/>
    <xf numFmtId="0" fontId="0" fillId="0" borderId="0" xfId="0" applyAlignment="1">
      <alignment vertical="top"/>
    </xf>
    <xf numFmtId="0" fontId="31" fillId="0" borderId="0" xfId="0" applyFont="1" applyAlignment="1">
      <alignment vertical="top"/>
    </xf>
    <xf numFmtId="0" fontId="50" fillId="0" borderId="0" xfId="0" applyFont="1" applyAlignment="1">
      <alignment vertical="top"/>
    </xf>
    <xf numFmtId="168" fontId="25" fillId="2" borderId="45" xfId="0" applyNumberFormat="1" applyFont="1" applyFill="1" applyBorder="1" applyAlignment="1"/>
    <xf numFmtId="168" fontId="25" fillId="2" borderId="47" xfId="0" applyNumberFormat="1" applyFont="1" applyFill="1" applyBorder="1" applyAlignment="1"/>
    <xf numFmtId="37" fontId="25" fillId="2" borderId="47" xfId="0" applyNumberFormat="1" applyFont="1" applyFill="1" applyBorder="1" applyAlignment="1"/>
    <xf numFmtId="37" fontId="25" fillId="2" borderId="45" xfId="0" applyNumberFormat="1" applyFont="1" applyFill="1" applyBorder="1" applyAlignment="1"/>
    <xf numFmtId="37" fontId="7" fillId="2" borderId="49" xfId="0" applyNumberFormat="1" applyFont="1" applyFill="1" applyBorder="1" applyAlignment="1"/>
    <xf numFmtId="37" fontId="7" fillId="0" borderId="49" xfId="0" applyNumberFormat="1" applyFont="1" applyFill="1" applyBorder="1" applyAlignment="1"/>
    <xf numFmtId="37" fontId="16" fillId="0" borderId="14" xfId="0" applyNumberFormat="1" applyFont="1" applyBorder="1" applyAlignment="1">
      <alignment horizontal="right"/>
    </xf>
    <xf numFmtId="0" fontId="57" fillId="2" borderId="0" xfId="0" applyFont="1" applyFill="1" applyProtection="1">
      <protection hidden="1"/>
    </xf>
    <xf numFmtId="164" fontId="16" fillId="0" borderId="52" xfId="0" applyNumberFormat="1" applyFont="1" applyBorder="1" applyAlignment="1"/>
    <xf numFmtId="165" fontId="14" fillId="3" borderId="0" xfId="0" applyNumberFormat="1" applyFont="1" applyFill="1" applyBorder="1"/>
    <xf numFmtId="1" fontId="16" fillId="0" borderId="17" xfId="0" applyNumberFormat="1" applyFont="1" applyBorder="1" applyAlignment="1">
      <alignment horizontal="right"/>
    </xf>
    <xf numFmtId="37" fontId="6" fillId="0" borderId="17" xfId="0" applyNumberFormat="1" applyFont="1" applyBorder="1" applyAlignment="1">
      <alignment horizontal="right"/>
    </xf>
    <xf numFmtId="37" fontId="16" fillId="0" borderId="18" xfId="0" applyNumberFormat="1" applyFont="1" applyBorder="1" applyAlignment="1">
      <alignment horizontal="right"/>
    </xf>
    <xf numFmtId="37" fontId="24" fillId="2" borderId="54" xfId="0" applyNumberFormat="1" applyFont="1" applyFill="1" applyBorder="1" applyAlignment="1"/>
    <xf numFmtId="0" fontId="13" fillId="0" borderId="0" xfId="0" applyFont="1"/>
    <xf numFmtId="37" fontId="6" fillId="0" borderId="15" xfId="0" applyNumberFormat="1" applyFont="1" applyBorder="1" applyAlignment="1">
      <alignment horizontal="center"/>
    </xf>
    <xf numFmtId="37" fontId="6" fillId="0" borderId="11" xfId="0" applyNumberFormat="1" applyFont="1" applyBorder="1" applyAlignment="1">
      <alignment horizontal="center"/>
    </xf>
    <xf numFmtId="37" fontId="6" fillId="0" borderId="11" xfId="0" applyNumberFormat="1" applyFont="1" applyBorder="1" applyAlignment="1"/>
    <xf numFmtId="3" fontId="6" fillId="0" borderId="12" xfId="0" applyNumberFormat="1" applyFont="1" applyBorder="1" applyAlignment="1"/>
    <xf numFmtId="164" fontId="16" fillId="0" borderId="3" xfId="0" applyNumberFormat="1" applyFont="1" applyBorder="1" applyAlignment="1"/>
    <xf numFmtId="164" fontId="16" fillId="0" borderId="4" xfId="0" applyNumberFormat="1" applyFont="1" applyBorder="1" applyAlignment="1"/>
    <xf numFmtId="3" fontId="6" fillId="0" borderId="3" xfId="0" applyNumberFormat="1" applyFont="1" applyBorder="1" applyAlignment="1"/>
    <xf numFmtId="37" fontId="6" fillId="0" borderId="8" xfId="0" applyNumberFormat="1" applyFont="1" applyBorder="1"/>
    <xf numFmtId="37" fontId="6" fillId="0" borderId="13" xfId="0" applyNumberFormat="1" applyFont="1" applyBorder="1"/>
    <xf numFmtId="0" fontId="7" fillId="2" borderId="56" xfId="0" applyNumberFormat="1" applyFont="1" applyFill="1" applyBorder="1" applyAlignment="1"/>
    <xf numFmtId="0" fontId="25" fillId="2" borderId="63" xfId="0" applyNumberFormat="1" applyFont="1" applyFill="1" applyBorder="1" applyAlignment="1">
      <alignment horizontal="right"/>
    </xf>
    <xf numFmtId="0" fontId="25" fillId="2" borderId="65" xfId="0" applyNumberFormat="1" applyFont="1" applyFill="1" applyBorder="1" applyAlignment="1">
      <alignment horizontal="right"/>
    </xf>
    <xf numFmtId="0" fontId="17" fillId="0" borderId="0" xfId="0" applyNumberFormat="1" applyFont="1" applyAlignment="1"/>
    <xf numFmtId="0" fontId="24" fillId="0" borderId="15" xfId="0" applyNumberFormat="1" applyFont="1" applyFill="1" applyBorder="1" applyAlignment="1">
      <alignment horizontal="left"/>
    </xf>
    <xf numFmtId="0" fontId="24" fillId="2" borderId="15" xfId="0" applyNumberFormat="1" applyFont="1" applyFill="1" applyBorder="1" applyAlignment="1">
      <alignment horizontal="left"/>
    </xf>
    <xf numFmtId="0" fontId="25" fillId="2" borderId="40" xfId="0" applyNumberFormat="1" applyFont="1" applyFill="1" applyBorder="1" applyAlignment="1">
      <alignment horizontal="left"/>
    </xf>
    <xf numFmtId="0" fontId="25" fillId="2" borderId="15" xfId="0" applyNumberFormat="1" applyFont="1" applyFill="1" applyBorder="1" applyAlignment="1">
      <alignment horizontal="left"/>
    </xf>
    <xf numFmtId="0" fontId="25" fillId="2" borderId="41" xfId="0" applyNumberFormat="1" applyFont="1" applyFill="1" applyBorder="1" applyAlignment="1">
      <alignment horizontal="left"/>
    </xf>
    <xf numFmtId="0" fontId="25" fillId="2" borderId="67" xfId="0" applyNumberFormat="1" applyFont="1" applyFill="1" applyBorder="1" applyAlignment="1">
      <alignment horizontal="right"/>
    </xf>
    <xf numFmtId="0" fontId="25" fillId="2" borderId="68" xfId="0" applyNumberFormat="1" applyFont="1" applyFill="1" applyBorder="1" applyAlignment="1">
      <alignment horizontal="right"/>
    </xf>
    <xf numFmtId="0" fontId="7" fillId="2" borderId="70" xfId="0" applyNumberFormat="1" applyFont="1" applyFill="1" applyBorder="1" applyAlignment="1">
      <alignment horizontal="left" indent="1"/>
    </xf>
    <xf numFmtId="0" fontId="7" fillId="2" borderId="13" xfId="0" applyNumberFormat="1" applyFont="1" applyFill="1" applyBorder="1" applyAlignment="1">
      <alignment horizontal="left" indent="1"/>
    </xf>
    <xf numFmtId="0" fontId="8" fillId="2" borderId="13" xfId="0" applyNumberFormat="1" applyFont="1" applyFill="1" applyBorder="1" applyAlignment="1">
      <alignment horizontal="left" indent="2"/>
    </xf>
    <xf numFmtId="0" fontId="7" fillId="2" borderId="49" xfId="0" applyNumberFormat="1" applyFont="1" applyFill="1" applyBorder="1" applyAlignment="1">
      <alignment horizontal="left" indent="1"/>
    </xf>
    <xf numFmtId="0" fontId="7" fillId="2" borderId="71" xfId="0" applyNumberFormat="1" applyFont="1" applyFill="1" applyBorder="1" applyAlignment="1">
      <alignment horizontal="left" indent="2"/>
    </xf>
    <xf numFmtId="0" fontId="7" fillId="2" borderId="13" xfId="0" applyNumberFormat="1" applyFont="1" applyFill="1" applyBorder="1" applyAlignment="1">
      <alignment horizontal="left" indent="2"/>
    </xf>
    <xf numFmtId="0" fontId="27" fillId="2" borderId="13" xfId="0" applyNumberFormat="1" applyFont="1" applyFill="1" applyBorder="1" applyAlignment="1">
      <alignment horizontal="left" indent="3"/>
    </xf>
    <xf numFmtId="0" fontId="7" fillId="0" borderId="13" xfId="0" applyNumberFormat="1" applyFont="1" applyFill="1" applyBorder="1" applyAlignment="1">
      <alignment horizontal="left" indent="2"/>
    </xf>
    <xf numFmtId="0" fontId="27" fillId="2" borderId="67" xfId="0" applyNumberFormat="1" applyFont="1" applyFill="1" applyBorder="1" applyAlignment="1">
      <alignment horizontal="right"/>
    </xf>
    <xf numFmtId="0" fontId="27" fillId="2" borderId="68" xfId="0" applyNumberFormat="1" applyFont="1" applyFill="1" applyBorder="1" applyAlignment="1">
      <alignment horizontal="right"/>
    </xf>
    <xf numFmtId="0" fontId="27" fillId="2" borderId="69" xfId="0" applyNumberFormat="1" applyFont="1" applyFill="1" applyBorder="1" applyAlignment="1">
      <alignment horizontal="right"/>
    </xf>
    <xf numFmtId="0" fontId="6" fillId="0" borderId="15" xfId="0" applyNumberFormat="1" applyFont="1" applyBorder="1" applyAlignment="1"/>
    <xf numFmtId="0" fontId="6" fillId="0" borderId="11" xfId="0" applyNumberFormat="1" applyFont="1" applyBorder="1" applyAlignment="1"/>
    <xf numFmtId="0" fontId="6" fillId="0" borderId="7" xfId="0" applyNumberFormat="1" applyFont="1" applyBorder="1" applyAlignment="1"/>
    <xf numFmtId="0" fontId="16" fillId="0" borderId="3" xfId="0" applyNumberFormat="1" applyFont="1" applyBorder="1" applyAlignment="1"/>
    <xf numFmtId="0" fontId="6" fillId="0" borderId="72" xfId="0" applyNumberFormat="1" applyFont="1" applyBorder="1" applyAlignment="1"/>
    <xf numFmtId="0" fontId="6" fillId="0" borderId="73" xfId="0" applyNumberFormat="1" applyFont="1" applyBorder="1" applyAlignment="1"/>
    <xf numFmtId="0" fontId="6" fillId="0" borderId="11" xfId="0" applyNumberFormat="1" applyFont="1" applyBorder="1" applyAlignment="1">
      <alignment horizontal="fill"/>
    </xf>
    <xf numFmtId="0" fontId="6" fillId="0" borderId="3" xfId="0" applyNumberFormat="1" applyFont="1" applyBorder="1" applyAlignment="1">
      <alignment horizontal="fill"/>
    </xf>
    <xf numFmtId="0" fontId="6" fillId="0" borderId="3" xfId="0" applyNumberFormat="1" applyFont="1" applyBorder="1" applyAlignment="1"/>
    <xf numFmtId="0" fontId="6" fillId="0" borderId="67" xfId="0" applyNumberFormat="1" applyFont="1" applyBorder="1" applyAlignment="1">
      <alignment horizontal="right"/>
    </xf>
    <xf numFmtId="0" fontId="6" fillId="0" borderId="68" xfId="0" applyNumberFormat="1" applyFont="1" applyBorder="1" applyAlignment="1">
      <alignment horizontal="center"/>
    </xf>
    <xf numFmtId="0" fontId="6" fillId="0" borderId="68" xfId="0" applyNumberFormat="1" applyFont="1" applyBorder="1" applyAlignment="1">
      <alignment horizontal="right"/>
    </xf>
    <xf numFmtId="0" fontId="6" fillId="0" borderId="67" xfId="0" applyNumberFormat="1" applyFont="1" applyBorder="1" applyAlignment="1">
      <alignment horizontal="center"/>
    </xf>
    <xf numFmtId="0" fontId="6" fillId="0" borderId="69" xfId="0" applyNumberFormat="1" applyFont="1" applyBorder="1" applyAlignment="1">
      <alignment horizontal="right"/>
    </xf>
    <xf numFmtId="37" fontId="16" fillId="0" borderId="49" xfId="0" applyNumberFormat="1" applyFont="1" applyBorder="1" applyAlignment="1">
      <alignment horizontal="center"/>
    </xf>
    <xf numFmtId="37" fontId="16" fillId="0" borderId="3" xfId="0" applyNumberFormat="1" applyFont="1" applyBorder="1" applyAlignment="1">
      <alignment horizontal="center"/>
    </xf>
    <xf numFmtId="37" fontId="6" fillId="0" borderId="8" xfId="0" applyNumberFormat="1" applyFont="1" applyBorder="1" applyAlignment="1">
      <alignment horizontal="center"/>
    </xf>
    <xf numFmtId="37" fontId="6" fillId="0" borderId="0" xfId="0" applyNumberFormat="1" applyFont="1" applyAlignment="1">
      <alignment horizontal="center"/>
    </xf>
    <xf numFmtId="37" fontId="6" fillId="0" borderId="7" xfId="0" applyNumberFormat="1" applyFont="1" applyBorder="1" applyAlignment="1">
      <alignment horizontal="center"/>
    </xf>
    <xf numFmtId="37" fontId="6" fillId="0" borderId="3" xfId="0" applyNumberFormat="1" applyFont="1" applyBorder="1" applyAlignment="1">
      <alignment horizontal="center"/>
    </xf>
    <xf numFmtId="37" fontId="6" fillId="0" borderId="8" xfId="0" applyNumberFormat="1" applyFont="1" applyBorder="1" applyAlignment="1"/>
    <xf numFmtId="37" fontId="6" fillId="0" borderId="0" xfId="0" applyNumberFormat="1" applyFont="1" applyAlignment="1"/>
    <xf numFmtId="37" fontId="6" fillId="0" borderId="7" xfId="0" applyNumberFormat="1" applyFont="1" applyBorder="1" applyAlignment="1"/>
    <xf numFmtId="37" fontId="6" fillId="0" borderId="3" xfId="0" applyNumberFormat="1" applyFont="1" applyBorder="1" applyAlignment="1"/>
    <xf numFmtId="37" fontId="6" fillId="0" borderId="15" xfId="0" applyNumberFormat="1" applyFont="1" applyBorder="1" applyAlignment="1"/>
    <xf numFmtId="37" fontId="6" fillId="0" borderId="0" xfId="0" applyNumberFormat="1" applyFont="1" applyBorder="1" applyAlignment="1"/>
    <xf numFmtId="0" fontId="16" fillId="0" borderId="0" xfId="0" applyFont="1"/>
    <xf numFmtId="5" fontId="7" fillId="2" borderId="11" xfId="0" applyNumberFormat="1" applyFont="1" applyFill="1" applyBorder="1" applyAlignment="1"/>
    <xf numFmtId="5" fontId="7" fillId="2" borderId="12" xfId="0" applyNumberFormat="1" applyFont="1" applyFill="1" applyBorder="1" applyAlignment="1"/>
    <xf numFmtId="0" fontId="7" fillId="2" borderId="76" xfId="0" applyNumberFormat="1" applyFont="1" applyFill="1" applyBorder="1" applyAlignment="1">
      <alignment horizontal="left"/>
    </xf>
    <xf numFmtId="0" fontId="28" fillId="2" borderId="77" xfId="0" applyNumberFormat="1" applyFont="1" applyFill="1" applyBorder="1" applyAlignment="1">
      <alignment horizontal="left" indent="5"/>
    </xf>
    <xf numFmtId="0" fontId="0" fillId="4" borderId="0" xfId="0" applyFill="1" applyBorder="1" applyAlignment="1">
      <alignment horizontal="center" vertical="top"/>
    </xf>
    <xf numFmtId="0" fontId="31" fillId="4" borderId="0" xfId="0" applyFont="1" applyFill="1" applyBorder="1" applyAlignment="1">
      <alignment horizontal="center" vertical="top"/>
    </xf>
    <xf numFmtId="0" fontId="40" fillId="4" borderId="0" xfId="0" applyFont="1" applyFill="1" applyBorder="1" applyAlignment="1">
      <alignment vertical="top" wrapText="1"/>
    </xf>
    <xf numFmtId="0" fontId="6" fillId="0" borderId="40" xfId="0" applyNumberFormat="1" applyFont="1" applyBorder="1" applyAlignment="1"/>
    <xf numFmtId="0" fontId="16" fillId="0" borderId="67" xfId="0" applyNumberFormat="1" applyFont="1" applyBorder="1" applyAlignment="1">
      <alignment horizontal="right"/>
    </xf>
    <xf numFmtId="0" fontId="16" fillId="0" borderId="68" xfId="0" applyNumberFormat="1" applyFont="1" applyBorder="1" applyAlignment="1">
      <alignment horizontal="right"/>
    </xf>
    <xf numFmtId="0" fontId="16" fillId="0" borderId="69" xfId="0" applyNumberFormat="1" applyFont="1" applyBorder="1" applyAlignment="1">
      <alignment horizontal="right"/>
    </xf>
    <xf numFmtId="37" fontId="6" fillId="0" borderId="7" xfId="0" applyNumberFormat="1" applyFont="1" applyFill="1" applyBorder="1" applyAlignment="1"/>
    <xf numFmtId="37" fontId="6" fillId="0" borderId="3" xfId="0" applyNumberFormat="1" applyFont="1" applyFill="1" applyBorder="1" applyAlignment="1"/>
    <xf numFmtId="37" fontId="6" fillId="0" borderId="4" xfId="0" applyNumberFormat="1" applyFont="1" applyFill="1" applyBorder="1" applyAlignment="1"/>
    <xf numFmtId="0" fontId="16" fillId="0" borderId="40" xfId="0" applyNumberFormat="1" applyFont="1" applyBorder="1" applyAlignment="1">
      <alignment horizontal="left" indent="3"/>
    </xf>
    <xf numFmtId="37" fontId="16" fillId="0" borderId="7" xfId="0" applyNumberFormat="1" applyFont="1" applyBorder="1" applyAlignment="1"/>
    <xf numFmtId="37" fontId="16" fillId="0" borderId="3" xfId="0" applyNumberFormat="1" applyFont="1" applyBorder="1" applyAlignment="1"/>
    <xf numFmtId="5" fontId="16" fillId="0" borderId="3" xfId="0" applyNumberFormat="1" applyFont="1" applyBorder="1" applyAlignment="1"/>
    <xf numFmtId="5" fontId="16" fillId="0" borderId="4" xfId="0" applyNumberFormat="1" applyFont="1" applyBorder="1" applyAlignment="1"/>
    <xf numFmtId="37" fontId="6" fillId="0" borderId="4" xfId="0" applyNumberFormat="1" applyFont="1" applyBorder="1" applyAlignment="1"/>
    <xf numFmtId="37" fontId="6" fillId="0" borderId="40" xfId="0" applyNumberFormat="1" applyFont="1" applyBorder="1" applyAlignment="1"/>
    <xf numFmtId="37" fontId="6" fillId="0" borderId="43" xfId="0" applyNumberFormat="1" applyFont="1" applyBorder="1" applyAlignment="1"/>
    <xf numFmtId="37" fontId="6" fillId="0" borderId="20" xfId="0" applyNumberFormat="1" applyFont="1" applyBorder="1" applyAlignment="1"/>
    <xf numFmtId="0" fontId="6" fillId="0" borderId="71" xfId="0" applyNumberFormat="1" applyFont="1" applyBorder="1" applyAlignment="1"/>
    <xf numFmtId="0" fontId="6" fillId="0" borderId="13" xfId="0" applyNumberFormat="1" applyFont="1" applyBorder="1" applyAlignment="1">
      <alignment horizontal="left" indent="3"/>
    </xf>
    <xf numFmtId="0" fontId="6" fillId="0" borderId="49" xfId="0" applyNumberFormat="1" applyFont="1" applyBorder="1" applyAlignment="1">
      <alignment horizontal="left" indent="3"/>
    </xf>
    <xf numFmtId="5" fontId="6" fillId="0" borderId="3" xfId="0" applyNumberFormat="1" applyFont="1" applyBorder="1" applyAlignment="1"/>
    <xf numFmtId="5" fontId="6" fillId="0" borderId="4" xfId="0" applyNumberFormat="1" applyFont="1" applyBorder="1" applyAlignment="1"/>
    <xf numFmtId="165" fontId="6" fillId="0" borderId="0" xfId="0" applyNumberFormat="1" applyFont="1" applyAlignment="1">
      <alignment horizontal="centerContinuous"/>
    </xf>
    <xf numFmtId="0" fontId="16" fillId="0" borderId="0" xfId="0" applyNumberFormat="1" applyFont="1" applyBorder="1" applyAlignment="1">
      <alignment horizontal="left" indent="5"/>
    </xf>
    <xf numFmtId="37" fontId="16" fillId="0" borderId="0" xfId="0" applyNumberFormat="1" applyFont="1" applyBorder="1" applyAlignment="1"/>
    <xf numFmtId="5" fontId="16" fillId="0" borderId="0" xfId="0" applyNumberFormat="1" applyFont="1" applyBorder="1" applyAlignment="1"/>
    <xf numFmtId="3" fontId="7" fillId="2" borderId="0" xfId="0" applyNumberFormat="1" applyFont="1" applyFill="1" applyAlignment="1"/>
    <xf numFmtId="165" fontId="50" fillId="0" borderId="0" xfId="0" applyNumberFormat="1" applyFont="1" applyAlignment="1"/>
    <xf numFmtId="165" fontId="49" fillId="0" borderId="0" xfId="0" applyNumberFormat="1" applyFont="1" applyAlignment="1"/>
    <xf numFmtId="37" fontId="6" fillId="0" borderId="42" xfId="0" applyNumberFormat="1" applyFont="1" applyBorder="1" applyAlignment="1"/>
    <xf numFmtId="0" fontId="58" fillId="0" borderId="8" xfId="0" applyNumberFormat="1" applyFont="1" applyBorder="1" applyAlignment="1"/>
    <xf numFmtId="0" fontId="58" fillId="0" borderId="0" xfId="0" applyNumberFormat="1" applyFont="1" applyBorder="1" applyAlignment="1"/>
    <xf numFmtId="0" fontId="58" fillId="0" borderId="42" xfId="0" applyNumberFormat="1" applyFont="1" applyBorder="1" applyAlignment="1"/>
    <xf numFmtId="0" fontId="58" fillId="0" borderId="0" xfId="0" applyNumberFormat="1" applyFont="1" applyAlignment="1"/>
    <xf numFmtId="0" fontId="45" fillId="0" borderId="0" xfId="9" applyFont="1"/>
    <xf numFmtId="0" fontId="0" fillId="0" borderId="0" xfId="0" applyAlignment="1"/>
    <xf numFmtId="0" fontId="20" fillId="0" borderId="0" xfId="9"/>
    <xf numFmtId="0" fontId="16" fillId="0" borderId="0" xfId="9" applyFont="1"/>
    <xf numFmtId="0" fontId="22" fillId="0" borderId="0" xfId="9" applyFont="1"/>
    <xf numFmtId="0" fontId="9" fillId="0" borderId="0" xfId="9" applyFont="1"/>
    <xf numFmtId="0" fontId="9" fillId="0" borderId="0" xfId="9" applyFont="1" applyFill="1" applyAlignment="1">
      <alignment vertical="center"/>
    </xf>
    <xf numFmtId="0" fontId="22" fillId="0" borderId="0" xfId="9" applyFont="1" applyFill="1" applyBorder="1" applyAlignment="1">
      <alignment horizontal="centerContinuous"/>
    </xf>
    <xf numFmtId="0" fontId="9" fillId="0" borderId="8" xfId="9" applyFont="1" applyFill="1" applyBorder="1" applyAlignment="1">
      <alignment horizontal="center"/>
    </xf>
    <xf numFmtId="0" fontId="9" fillId="0" borderId="42" xfId="9" applyFont="1" applyFill="1" applyBorder="1" applyAlignment="1">
      <alignment horizontal="center"/>
    </xf>
    <xf numFmtId="0" fontId="9" fillId="0" borderId="0" xfId="9" applyFont="1" applyFill="1"/>
    <xf numFmtId="0" fontId="9" fillId="0" borderId="0" xfId="9" applyFont="1" applyFill="1" applyBorder="1" applyAlignment="1">
      <alignment horizontal="center"/>
    </xf>
    <xf numFmtId="0" fontId="9" fillId="0" borderId="7" xfId="9" applyFont="1" applyFill="1" applyBorder="1" applyAlignment="1">
      <alignment horizontal="center" wrapText="1"/>
    </xf>
    <xf numFmtId="0" fontId="9" fillId="0" borderId="4" xfId="9" applyFont="1" applyFill="1" applyBorder="1" applyAlignment="1">
      <alignment horizontal="center" wrapText="1"/>
    </xf>
    <xf numFmtId="0" fontId="61" fillId="0" borderId="0" xfId="9" applyFont="1" applyFill="1" applyBorder="1" applyAlignment="1">
      <alignment horizontal="center"/>
    </xf>
    <xf numFmtId="0" fontId="9" fillId="0" borderId="2" xfId="9" applyFont="1" applyBorder="1"/>
    <xf numFmtId="37" fontId="9" fillId="0" borderId="8" xfId="9" applyNumberFormat="1" applyFont="1" applyBorder="1"/>
    <xf numFmtId="37" fontId="9" fillId="0" borderId="42" xfId="9" applyNumberFormat="1" applyFont="1" applyBorder="1"/>
    <xf numFmtId="3" fontId="9" fillId="0" borderId="0" xfId="9" applyNumberFormat="1" applyFont="1"/>
    <xf numFmtId="37" fontId="9" fillId="0" borderId="0" xfId="9" applyNumberFormat="1" applyFont="1" applyBorder="1"/>
    <xf numFmtId="37" fontId="9" fillId="0" borderId="72" xfId="9" applyNumberFormat="1" applyFont="1" applyBorder="1"/>
    <xf numFmtId="0" fontId="9" fillId="0" borderId="0" xfId="9" applyFont="1" applyBorder="1"/>
    <xf numFmtId="0" fontId="22" fillId="0" borderId="6" xfId="9" applyFont="1" applyBorder="1"/>
    <xf numFmtId="37" fontId="9" fillId="0" borderId="42" xfId="3" applyNumberFormat="1" applyFont="1" applyBorder="1"/>
    <xf numFmtId="167" fontId="22" fillId="0" borderId="0" xfId="3" applyNumberFormat="1" applyFont="1" applyBorder="1"/>
    <xf numFmtId="0" fontId="9" fillId="0" borderId="6" xfId="9" applyFont="1" applyBorder="1"/>
    <xf numFmtId="3" fontId="9" fillId="0" borderId="8" xfId="1" applyNumberFormat="1" applyFont="1" applyBorder="1"/>
    <xf numFmtId="3" fontId="9" fillId="0" borderId="6" xfId="1" applyNumberFormat="1" applyFont="1" applyBorder="1"/>
    <xf numFmtId="166" fontId="9" fillId="0" borderId="0" xfId="1" applyNumberFormat="1" applyFont="1" applyBorder="1"/>
    <xf numFmtId="166" fontId="22" fillId="0" borderId="0" xfId="1" applyNumberFormat="1" applyFont="1" applyBorder="1"/>
    <xf numFmtId="0" fontId="62" fillId="0" borderId="0" xfId="9" applyFont="1"/>
    <xf numFmtId="168" fontId="9" fillId="0" borderId="0" xfId="9" applyNumberFormat="1" applyFont="1"/>
    <xf numFmtId="37" fontId="9" fillId="0" borderId="0" xfId="9" applyNumberFormat="1" applyFont="1"/>
    <xf numFmtId="37" fontId="9" fillId="0" borderId="8" xfId="9" applyNumberFormat="1" applyFont="1" applyBorder="1" applyAlignment="1"/>
    <xf numFmtId="37" fontId="9" fillId="0" borderId="42" xfId="9" applyNumberFormat="1" applyFont="1" applyBorder="1" applyAlignment="1"/>
    <xf numFmtId="37" fontId="22" fillId="0" borderId="40" xfId="1" applyNumberFormat="1" applyFont="1" applyBorder="1"/>
    <xf numFmtId="0" fontId="22" fillId="0" borderId="79" xfId="9" applyFont="1" applyBorder="1" applyAlignment="1">
      <alignment horizontal="left"/>
    </xf>
    <xf numFmtId="0" fontId="22" fillId="0" borderId="80" xfId="9" applyFont="1" applyBorder="1" applyAlignment="1">
      <alignment horizontal="left"/>
    </xf>
    <xf numFmtId="37" fontId="22" fillId="0" borderId="81" xfId="9" applyNumberFormat="1" applyFont="1" applyBorder="1" applyAlignment="1">
      <alignment horizontal="left"/>
    </xf>
    <xf numFmtId="5" fontId="22" fillId="0" borderId="82" xfId="3" applyNumberFormat="1" applyFont="1" applyBorder="1" applyAlignment="1">
      <alignment horizontal="left"/>
    </xf>
    <xf numFmtId="166" fontId="22" fillId="0" borderId="0" xfId="9" applyNumberFormat="1" applyFont="1" applyBorder="1" applyAlignment="1">
      <alignment horizontal="left"/>
    </xf>
    <xf numFmtId="167" fontId="22" fillId="0" borderId="0" xfId="3" applyNumberFormat="1" applyFont="1" applyBorder="1" applyAlignment="1">
      <alignment horizontal="left"/>
    </xf>
    <xf numFmtId="0" fontId="62" fillId="0" borderId="0" xfId="9" applyFont="1" applyAlignment="1">
      <alignment horizontal="left"/>
    </xf>
    <xf numFmtId="0" fontId="62" fillId="0" borderId="0" xfId="9" applyFont="1" applyBorder="1" applyAlignment="1">
      <alignment horizontal="left"/>
    </xf>
    <xf numFmtId="0" fontId="22" fillId="0" borderId="0" xfId="9" applyFont="1" applyBorder="1" applyAlignment="1">
      <alignment horizontal="left"/>
    </xf>
    <xf numFmtId="0" fontId="15" fillId="0" borderId="0" xfId="9" applyFont="1" applyFill="1"/>
    <xf numFmtId="0" fontId="14" fillId="0" borderId="0" xfId="0" applyFont="1" applyFill="1" applyBorder="1" applyAlignment="1">
      <alignment wrapText="1"/>
    </xf>
    <xf numFmtId="0" fontId="14" fillId="5" borderId="0" xfId="0" applyFont="1" applyFill="1" applyBorder="1" applyAlignment="1">
      <alignment vertical="top" wrapText="1"/>
    </xf>
    <xf numFmtId="0" fontId="14" fillId="5" borderId="0" xfId="0" applyFont="1" applyFill="1" applyBorder="1" applyAlignment="1"/>
    <xf numFmtId="0" fontId="15" fillId="5" borderId="0" xfId="9" applyFont="1" applyFill="1"/>
    <xf numFmtId="0" fontId="68" fillId="0" borderId="0" xfId="0" applyFont="1"/>
    <xf numFmtId="0" fontId="7" fillId="2" borderId="15" xfId="0" applyNumberFormat="1" applyFont="1" applyFill="1" applyBorder="1" applyAlignment="1">
      <alignment horizontal="left" indent="1"/>
    </xf>
    <xf numFmtId="37" fontId="27" fillId="0" borderId="73" xfId="0" applyNumberFormat="1" applyFont="1" applyFill="1" applyBorder="1" applyAlignment="1"/>
    <xf numFmtId="37" fontId="27" fillId="0" borderId="83" xfId="0" applyNumberFormat="1" applyFont="1" applyFill="1" applyBorder="1" applyAlignment="1"/>
    <xf numFmtId="0" fontId="27" fillId="0" borderId="85" xfId="0" applyNumberFormat="1" applyFont="1" applyFill="1" applyBorder="1" applyAlignment="1">
      <alignment horizontal="left" indent="2"/>
    </xf>
    <xf numFmtId="37" fontId="27" fillId="0" borderId="70" xfId="0" applyNumberFormat="1" applyFont="1" applyFill="1" applyBorder="1" applyAlignment="1"/>
    <xf numFmtId="37" fontId="27" fillId="0" borderId="86" xfId="0" applyNumberFormat="1" applyFont="1" applyFill="1" applyBorder="1" applyAlignment="1"/>
    <xf numFmtId="37" fontId="27" fillId="0" borderId="87" xfId="0" applyNumberFormat="1" applyFont="1" applyFill="1" applyBorder="1" applyAlignment="1"/>
    <xf numFmtId="1" fontId="6" fillId="0" borderId="17" xfId="0" applyNumberFormat="1" applyFont="1" applyBorder="1" applyAlignment="1">
      <alignment horizontal="right"/>
    </xf>
    <xf numFmtId="3" fontId="6" fillId="0" borderId="52" xfId="0" applyNumberFormat="1" applyFont="1" applyBorder="1" applyAlignment="1"/>
    <xf numFmtId="37" fontId="7" fillId="2" borderId="20" xfId="0" applyNumberFormat="1" applyFont="1" applyFill="1" applyBorder="1" applyAlignment="1"/>
    <xf numFmtId="3" fontId="17" fillId="0" borderId="0" xfId="5" applyNumberFormat="1" applyFont="1" applyAlignment="1"/>
    <xf numFmtId="0" fontId="15" fillId="0" borderId="0" xfId="7"/>
    <xf numFmtId="0" fontId="15" fillId="2" borderId="0" xfId="10" applyFont="1" applyFill="1"/>
    <xf numFmtId="0" fontId="13" fillId="2" borderId="0" xfId="10" applyFont="1" applyFill="1"/>
    <xf numFmtId="0" fontId="64" fillId="2" borderId="0" xfId="10" applyFont="1" applyFill="1" applyAlignment="1">
      <alignment horizontal="center"/>
    </xf>
    <xf numFmtId="0" fontId="65" fillId="2" borderId="0" xfId="10" applyFont="1" applyFill="1"/>
    <xf numFmtId="0" fontId="14" fillId="2" borderId="0" xfId="10" applyFont="1" applyFill="1" applyAlignment="1">
      <alignment wrapText="1"/>
    </xf>
    <xf numFmtId="0" fontId="15" fillId="2" borderId="0" xfId="7" applyFill="1"/>
    <xf numFmtId="37" fontId="7" fillId="2" borderId="13" xfId="0" applyNumberFormat="1" applyFont="1" applyFill="1" applyBorder="1" applyAlignment="1"/>
    <xf numFmtId="0" fontId="21" fillId="4" borderId="0" xfId="0" applyFont="1" applyFill="1" applyBorder="1" applyAlignment="1">
      <alignment horizontal="center" vertical="top"/>
    </xf>
    <xf numFmtId="3" fontId="14" fillId="0" borderId="0" xfId="0" applyNumberFormat="1" applyFont="1" applyAlignment="1"/>
    <xf numFmtId="165" fontId="14" fillId="0" borderId="0" xfId="0" applyNumberFormat="1" applyFont="1" applyAlignment="1"/>
    <xf numFmtId="3" fontId="30" fillId="0" borderId="0" xfId="0" applyNumberFormat="1" applyFont="1" applyAlignment="1"/>
    <xf numFmtId="0" fontId="21" fillId="4" borderId="0" xfId="0" applyFont="1" applyFill="1" applyBorder="1" applyAlignment="1">
      <alignment horizontal="center"/>
    </xf>
    <xf numFmtId="165" fontId="14" fillId="0" borderId="0" xfId="0" applyNumberFormat="1" applyFont="1"/>
    <xf numFmtId="0" fontId="21" fillId="4" borderId="0" xfId="0" applyFont="1" applyFill="1" applyBorder="1" applyAlignment="1">
      <alignment horizontal="center"/>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0" fontId="16" fillId="0" borderId="92" xfId="0" applyNumberFormat="1" applyFont="1" applyBorder="1" applyAlignment="1">
      <alignment horizontal="center"/>
    </xf>
    <xf numFmtId="0" fontId="16" fillId="0" borderId="68" xfId="0" applyNumberFormat="1" applyFont="1" applyBorder="1" applyAlignment="1">
      <alignment horizontal="center"/>
    </xf>
    <xf numFmtId="0" fontId="25" fillId="2" borderId="64" xfId="0" applyNumberFormat="1" applyFont="1" applyFill="1" applyBorder="1" applyAlignment="1">
      <alignment horizontal="center"/>
    </xf>
    <xf numFmtId="37" fontId="24" fillId="2" borderId="22" xfId="0" applyNumberFormat="1" applyFont="1" applyFill="1" applyBorder="1" applyAlignment="1">
      <alignment horizontal="center"/>
    </xf>
    <xf numFmtId="37" fontId="24" fillId="2" borderId="28" xfId="0" applyNumberFormat="1" applyFont="1" applyFill="1" applyBorder="1" applyAlignment="1">
      <alignment horizontal="center"/>
    </xf>
    <xf numFmtId="37" fontId="24" fillId="2" borderId="30" xfId="0" applyNumberFormat="1" applyFont="1" applyFill="1" applyBorder="1" applyAlignment="1">
      <alignment horizontal="center"/>
    </xf>
    <xf numFmtId="37" fontId="24" fillId="2" borderId="36" xfId="0" applyNumberFormat="1" applyFont="1" applyFill="1" applyBorder="1" applyAlignment="1">
      <alignment horizontal="center"/>
    </xf>
    <xf numFmtId="37" fontId="24" fillId="2" borderId="38" xfId="0" applyNumberFormat="1" applyFont="1" applyFill="1" applyBorder="1" applyAlignment="1">
      <alignment horizontal="center"/>
    </xf>
    <xf numFmtId="37" fontId="24" fillId="2" borderId="55" xfId="0" applyNumberFormat="1" applyFont="1" applyFill="1" applyBorder="1" applyAlignment="1">
      <alignment horizontal="center"/>
    </xf>
    <xf numFmtId="5" fontId="25" fillId="2" borderId="46" xfId="0" applyNumberFormat="1" applyFont="1" applyFill="1" applyBorder="1" applyAlignment="1">
      <alignment horizontal="center"/>
    </xf>
    <xf numFmtId="3" fontId="5" fillId="2" borderId="0" xfId="0" applyNumberFormat="1" applyFont="1" applyFill="1" applyBorder="1" applyAlignment="1">
      <alignment horizontal="center"/>
    </xf>
    <xf numFmtId="37" fontId="24" fillId="2" borderId="24" xfId="0" applyNumberFormat="1" applyFont="1" applyFill="1" applyBorder="1" applyAlignment="1">
      <alignment horizontal="center"/>
    </xf>
    <xf numFmtId="37" fontId="24" fillId="2" borderId="42" xfId="0" applyNumberFormat="1" applyFont="1" applyFill="1" applyBorder="1" applyAlignment="1">
      <alignment horizontal="center"/>
    </xf>
    <xf numFmtId="37" fontId="24" fillId="2" borderId="23" xfId="0" applyNumberFormat="1" applyFont="1" applyFill="1" applyBorder="1" applyAlignment="1">
      <alignment horizontal="center"/>
    </xf>
    <xf numFmtId="37" fontId="24" fillId="2" borderId="31" xfId="0" applyNumberFormat="1" applyFont="1" applyFill="1" applyBorder="1" applyAlignment="1">
      <alignment horizontal="center"/>
    </xf>
    <xf numFmtId="37" fontId="24" fillId="2" borderId="0" xfId="0" applyNumberFormat="1" applyFont="1" applyFill="1" applyBorder="1" applyAlignment="1">
      <alignment horizontal="center"/>
    </xf>
    <xf numFmtId="5" fontId="25" fillId="2" borderId="47" xfId="0" applyNumberFormat="1" applyFont="1" applyFill="1" applyBorder="1" applyAlignment="1">
      <alignment horizontal="center"/>
    </xf>
    <xf numFmtId="0" fontId="23" fillId="0" borderId="0" xfId="0" applyFont="1" applyFill="1" applyAlignment="1">
      <alignment horizontal="center"/>
    </xf>
    <xf numFmtId="0" fontId="0" fillId="0" borderId="0" xfId="0" applyFill="1" applyBorder="1" applyAlignment="1">
      <alignment horizontal="center" vertical="top" wrapText="1"/>
    </xf>
    <xf numFmtId="0" fontId="25" fillId="2" borderId="66" xfId="0" applyNumberFormat="1" applyFont="1" applyFill="1" applyBorder="1" applyAlignment="1">
      <alignment horizontal="center"/>
    </xf>
    <xf numFmtId="37" fontId="24" fillId="2" borderId="26" xfId="0" applyNumberFormat="1" applyFont="1" applyFill="1" applyBorder="1" applyAlignment="1">
      <alignment horizontal="center"/>
    </xf>
    <xf numFmtId="37" fontId="24" fillId="2" borderId="32" xfId="0" applyNumberFormat="1" applyFont="1" applyFill="1" applyBorder="1" applyAlignment="1">
      <alignment horizontal="center"/>
    </xf>
    <xf numFmtId="37" fontId="24" fillId="2" borderId="34" xfId="0" applyNumberFormat="1" applyFont="1" applyFill="1" applyBorder="1" applyAlignment="1">
      <alignment horizontal="center"/>
    </xf>
    <xf numFmtId="37" fontId="24" fillId="2" borderId="35" xfId="0" applyNumberFormat="1" applyFont="1" applyFill="1" applyBorder="1" applyAlignment="1">
      <alignment horizontal="center"/>
    </xf>
    <xf numFmtId="37" fontId="24" fillId="2" borderId="39" xfId="0" applyNumberFormat="1" applyFont="1" applyFill="1" applyBorder="1" applyAlignment="1">
      <alignment horizontal="center"/>
    </xf>
    <xf numFmtId="5" fontId="25" fillId="2" borderId="48" xfId="0" applyNumberFormat="1" applyFont="1" applyFill="1" applyBorder="1" applyAlignment="1">
      <alignment horizontal="center"/>
    </xf>
    <xf numFmtId="0" fontId="42" fillId="0" borderId="0" xfId="0" applyFont="1" applyAlignment="1">
      <alignment horizontal="center"/>
    </xf>
    <xf numFmtId="0" fontId="69" fillId="2" borderId="21" xfId="0" applyNumberFormat="1" applyFont="1" applyFill="1" applyBorder="1" applyAlignment="1">
      <alignment horizontal="left"/>
    </xf>
    <xf numFmtId="0" fontId="69" fillId="2" borderId="58" xfId="0" applyNumberFormat="1" applyFont="1" applyFill="1" applyBorder="1" applyAlignment="1">
      <alignment horizontal="left"/>
    </xf>
    <xf numFmtId="0" fontId="69" fillId="2" borderId="27" xfId="0" applyNumberFormat="1" applyFont="1" applyFill="1" applyBorder="1" applyAlignment="1">
      <alignment horizontal="left"/>
    </xf>
    <xf numFmtId="0" fontId="69" fillId="2" borderId="59" xfId="0" applyNumberFormat="1" applyFont="1" applyFill="1" applyBorder="1" applyAlignment="1">
      <alignment horizontal="left"/>
    </xf>
    <xf numFmtId="0" fontId="69" fillId="2" borderId="60" xfId="0" applyNumberFormat="1" applyFont="1" applyFill="1" applyBorder="1" applyAlignment="1">
      <alignment horizontal="left"/>
    </xf>
    <xf numFmtId="0" fontId="69" fillId="2" borderId="61" xfId="0" applyNumberFormat="1" applyFont="1" applyFill="1" applyBorder="1" applyAlignment="1">
      <alignment horizontal="left"/>
    </xf>
    <xf numFmtId="0" fontId="35" fillId="2" borderId="62" xfId="0" applyNumberFormat="1" applyFont="1" applyFill="1" applyBorder="1" applyAlignment="1">
      <alignment horizontal="left"/>
    </xf>
    <xf numFmtId="5" fontId="7" fillId="2" borderId="50" xfId="0" applyNumberFormat="1" applyFont="1" applyFill="1" applyBorder="1" applyAlignment="1"/>
    <xf numFmtId="5" fontId="7" fillId="2" borderId="51" xfId="0" applyNumberFormat="1" applyFont="1" applyFill="1" applyBorder="1" applyAlignment="1"/>
    <xf numFmtId="0" fontId="22" fillId="0" borderId="0" xfId="8" applyFont="1" applyBorder="1"/>
    <xf numFmtId="0" fontId="15" fillId="0" borderId="0" xfId="8" applyFont="1" applyAlignment="1">
      <alignment horizontal="left" vertical="top" wrapText="1"/>
    </xf>
    <xf numFmtId="0" fontId="15" fillId="0" borderId="0" xfId="9" applyFont="1" applyAlignment="1">
      <alignment horizontal="left" vertical="top" wrapText="1"/>
    </xf>
    <xf numFmtId="0" fontId="15" fillId="0" borderId="0" xfId="9" applyFont="1" applyAlignment="1">
      <alignment vertical="top" wrapText="1"/>
    </xf>
    <xf numFmtId="0" fontId="0" fillId="0" borderId="74" xfId="0" applyNumberFormat="1" applyBorder="1" applyAlignment="1">
      <alignment horizontal="left" indent="4"/>
    </xf>
    <xf numFmtId="0" fontId="14" fillId="4" borderId="0" xfId="0" applyFont="1" applyFill="1" applyBorder="1" applyAlignment="1">
      <alignment wrapText="1"/>
    </xf>
    <xf numFmtId="0" fontId="3" fillId="0" borderId="13" xfId="0" applyNumberFormat="1" applyFont="1" applyBorder="1" applyAlignment="1">
      <alignment horizontal="left" indent="4"/>
    </xf>
    <xf numFmtId="37" fontId="16" fillId="0" borderId="5" xfId="0" applyNumberFormat="1" applyFont="1" applyBorder="1" applyAlignment="1">
      <alignment horizontal="right"/>
    </xf>
    <xf numFmtId="0" fontId="30" fillId="0" borderId="0" xfId="0" applyFont="1" applyAlignment="1">
      <alignment wrapText="1"/>
    </xf>
    <xf numFmtId="0" fontId="28" fillId="2" borderId="65" xfId="0" applyNumberFormat="1" applyFont="1" applyFill="1" applyBorder="1" applyAlignment="1">
      <alignment horizontal="left" indent="5"/>
    </xf>
    <xf numFmtId="37" fontId="29" fillId="0" borderId="43" xfId="0" applyNumberFormat="1" applyFont="1" applyBorder="1"/>
    <xf numFmtId="37" fontId="29" fillId="0" borderId="44" xfId="0" applyNumberFormat="1" applyFont="1" applyBorder="1"/>
    <xf numFmtId="0" fontId="7" fillId="2" borderId="127" xfId="0" applyNumberFormat="1" applyFont="1" applyFill="1" applyBorder="1" applyAlignment="1">
      <alignment horizontal="left"/>
    </xf>
    <xf numFmtId="0" fontId="7" fillId="2" borderId="128" xfId="0" applyNumberFormat="1" applyFont="1" applyFill="1" applyBorder="1" applyAlignment="1">
      <alignment horizontal="left"/>
    </xf>
    <xf numFmtId="0" fontId="7" fillId="2" borderId="131" xfId="0" applyNumberFormat="1" applyFont="1" applyFill="1" applyBorder="1" applyAlignment="1">
      <alignment horizontal="left"/>
    </xf>
    <xf numFmtId="0" fontId="9" fillId="0" borderId="131" xfId="0" applyNumberFormat="1" applyFont="1" applyBorder="1" applyAlignment="1"/>
    <xf numFmtId="0" fontId="7" fillId="2" borderId="134" xfId="0" applyNumberFormat="1" applyFont="1" applyFill="1" applyBorder="1" applyAlignment="1">
      <alignment horizontal="left"/>
    </xf>
    <xf numFmtId="0" fontId="9" fillId="0" borderId="134" xfId="0" applyNumberFormat="1" applyFont="1" applyFill="1" applyBorder="1" applyAlignment="1"/>
    <xf numFmtId="0" fontId="7" fillId="2" borderId="135" xfId="0" applyNumberFormat="1" applyFont="1" applyFill="1" applyBorder="1" applyAlignment="1">
      <alignment horizontal="left"/>
    </xf>
    <xf numFmtId="0" fontId="7" fillId="2" borderId="138" xfId="0" applyNumberFormat="1" applyFont="1" applyFill="1" applyBorder="1" applyAlignment="1">
      <alignment horizontal="left"/>
    </xf>
    <xf numFmtId="165" fontId="3" fillId="0" borderId="0" xfId="0" applyNumberFormat="1" applyFont="1"/>
    <xf numFmtId="165" fontId="49" fillId="0" borderId="0" xfId="0" applyNumberFormat="1" applyFont="1"/>
    <xf numFmtId="0" fontId="3" fillId="0" borderId="0" xfId="0" applyFont="1"/>
    <xf numFmtId="165" fontId="3" fillId="4" borderId="0" xfId="0" applyNumberFormat="1" applyFont="1" applyFill="1" applyAlignment="1"/>
    <xf numFmtId="0" fontId="3" fillId="0" borderId="0" xfId="0" applyFont="1" applyAlignment="1"/>
    <xf numFmtId="165" fontId="3" fillId="4" borderId="0" xfId="0" applyNumberFormat="1" applyFont="1" applyFill="1"/>
    <xf numFmtId="0" fontId="25" fillId="2" borderId="143" xfId="0" applyNumberFormat="1" applyFont="1" applyFill="1" applyBorder="1" applyAlignment="1">
      <alignment horizontal="right"/>
    </xf>
    <xf numFmtId="0" fontId="22" fillId="0" borderId="6" xfId="9" applyFont="1" applyBorder="1" applyAlignment="1">
      <alignment vertical="top" wrapText="1"/>
    </xf>
    <xf numFmtId="0" fontId="9" fillId="0" borderId="6" xfId="0" applyFont="1" applyBorder="1" applyAlignment="1">
      <alignment vertical="top" wrapText="1"/>
    </xf>
    <xf numFmtId="0" fontId="9" fillId="0" borderId="6" xfId="0" applyFont="1" applyBorder="1" applyAlignment="1">
      <alignment vertical="top"/>
    </xf>
    <xf numFmtId="0" fontId="22" fillId="0" borderId="5" xfId="9" applyFont="1" applyBorder="1" applyAlignment="1">
      <alignment vertical="top"/>
    </xf>
    <xf numFmtId="0" fontId="9" fillId="0" borderId="6" xfId="9" applyFont="1" applyBorder="1" applyAlignment="1">
      <alignment vertical="top"/>
    </xf>
    <xf numFmtId="37" fontId="9" fillId="0" borderId="8" xfId="1" applyNumberFormat="1" applyFont="1" applyBorder="1"/>
    <xf numFmtId="37" fontId="9" fillId="0" borderId="42" xfId="1" applyNumberFormat="1" applyFont="1" applyBorder="1"/>
    <xf numFmtId="37" fontId="9" fillId="0" borderId="0" xfId="1" applyNumberFormat="1" applyFont="1" applyBorder="1"/>
    <xf numFmtId="37" fontId="22" fillId="0" borderId="20" xfId="1" applyNumberFormat="1" applyFont="1" applyBorder="1"/>
    <xf numFmtId="3" fontId="22" fillId="0" borderId="72" xfId="1" applyNumberFormat="1" applyFont="1" applyBorder="1"/>
    <xf numFmtId="3" fontId="22" fillId="0" borderId="2" xfId="1" applyNumberFormat="1" applyFont="1" applyBorder="1"/>
    <xf numFmtId="37" fontId="22" fillId="0" borderId="72" xfId="1" applyNumberFormat="1" applyFont="1" applyBorder="1"/>
    <xf numFmtId="37" fontId="22" fillId="0" borderId="2" xfId="1" applyNumberFormat="1" applyFont="1" applyBorder="1"/>
    <xf numFmtId="37" fontId="22" fillId="0" borderId="43" xfId="1" applyNumberFormat="1" applyFont="1" applyBorder="1"/>
    <xf numFmtId="37" fontId="9" fillId="0" borderId="7" xfId="9" applyNumberFormat="1" applyFont="1" applyBorder="1"/>
    <xf numFmtId="37" fontId="9" fillId="0" borderId="4" xfId="9" applyNumberFormat="1" applyFont="1" applyBorder="1"/>
    <xf numFmtId="0" fontId="0" fillId="0" borderId="74" xfId="0" applyNumberFormat="1" applyBorder="1" applyAlignment="1">
      <alignment horizontal="left" indent="4"/>
    </xf>
    <xf numFmtId="0" fontId="3" fillId="0" borderId="13" xfId="0" applyNumberFormat="1" applyFont="1" applyBorder="1" applyAlignment="1">
      <alignment horizontal="left" indent="2"/>
    </xf>
    <xf numFmtId="0" fontId="0" fillId="0" borderId="74" xfId="0" applyNumberFormat="1" applyBorder="1" applyAlignment="1">
      <alignment horizontal="left" indent="2"/>
    </xf>
    <xf numFmtId="0" fontId="6" fillId="0" borderId="13" xfId="0" applyNumberFormat="1" applyFont="1" applyBorder="1" applyAlignment="1">
      <alignment horizontal="left" indent="2"/>
    </xf>
    <xf numFmtId="0" fontId="3" fillId="0" borderId="70" xfId="0" applyNumberFormat="1" applyFont="1" applyBorder="1" applyAlignment="1">
      <alignment horizontal="left"/>
    </xf>
    <xf numFmtId="0" fontId="3" fillId="0" borderId="13" xfId="0" applyNumberFormat="1" applyFont="1" applyBorder="1" applyAlignment="1">
      <alignment horizontal="left"/>
    </xf>
    <xf numFmtId="0" fontId="3" fillId="0" borderId="0" xfId="0" applyFont="1" applyBorder="1" applyAlignment="1">
      <alignment vertical="top"/>
    </xf>
    <xf numFmtId="0" fontId="0" fillId="0" borderId="0" xfId="0" applyAlignment="1">
      <alignment horizontal="center"/>
    </xf>
    <xf numFmtId="0" fontId="0" fillId="0" borderId="0" xfId="0"/>
    <xf numFmtId="0" fontId="0" fillId="0" borderId="0" xfId="0" applyBorder="1" applyAlignment="1">
      <alignment horizontal="center"/>
    </xf>
    <xf numFmtId="0" fontId="47" fillId="0" borderId="0" xfId="0" applyFont="1"/>
    <xf numFmtId="0" fontId="71" fillId="0" borderId="0" xfId="0" applyFont="1" applyBorder="1" applyAlignment="1">
      <alignment horizontal="center"/>
    </xf>
    <xf numFmtId="0" fontId="72" fillId="0" borderId="0" xfId="0" applyFont="1" applyBorder="1" applyAlignment="1">
      <alignment horizontal="center"/>
    </xf>
    <xf numFmtId="0" fontId="73" fillId="0" borderId="0" xfId="0" applyFont="1" applyBorder="1" applyAlignment="1">
      <alignment horizontal="center"/>
    </xf>
    <xf numFmtId="0" fontId="67" fillId="0" borderId="0" xfId="0" applyFont="1" applyBorder="1" applyAlignment="1">
      <alignment horizontal="center"/>
    </xf>
    <xf numFmtId="3" fontId="67" fillId="0" borderId="0" xfId="0" applyNumberFormat="1" applyFont="1" applyBorder="1" applyAlignment="1">
      <alignment horizontal="right"/>
    </xf>
    <xf numFmtId="0" fontId="71" fillId="0" borderId="0" xfId="0" applyFont="1" applyBorder="1" applyAlignment="1">
      <alignment vertical="top" wrapText="1"/>
    </xf>
    <xf numFmtId="0" fontId="72" fillId="0" borderId="0" xfId="0" applyFont="1" applyBorder="1" applyAlignment="1">
      <alignment vertical="top" wrapText="1"/>
    </xf>
    <xf numFmtId="0" fontId="67" fillId="0" borderId="0" xfId="0" applyFont="1" applyBorder="1" applyAlignment="1">
      <alignment vertical="top" wrapText="1"/>
    </xf>
    <xf numFmtId="3" fontId="67" fillId="0" borderId="0" xfId="0" applyNumberFormat="1" applyFont="1" applyBorder="1" applyAlignment="1">
      <alignment vertical="top" wrapText="1"/>
    </xf>
    <xf numFmtId="0" fontId="67" fillId="0" borderId="0" xfId="0" applyFont="1" applyAlignment="1">
      <alignment horizontal="left" wrapText="1"/>
    </xf>
    <xf numFmtId="0" fontId="67" fillId="0" borderId="0" xfId="0" applyFont="1" applyBorder="1" applyAlignment="1">
      <alignment vertical="top" wrapText="1"/>
    </xf>
    <xf numFmtId="0" fontId="29" fillId="0" borderId="0" xfId="0" applyFont="1" applyAlignment="1">
      <alignment horizontal="left" wrapText="1"/>
    </xf>
    <xf numFmtId="0" fontId="67" fillId="0" borderId="0" xfId="0" applyFont="1" applyBorder="1" applyAlignment="1">
      <alignment horizontal="center" vertical="top"/>
    </xf>
    <xf numFmtId="0" fontId="72" fillId="0" borderId="0" xfId="0" applyFont="1" applyAlignment="1">
      <alignment vertical="top"/>
    </xf>
    <xf numFmtId="0" fontId="67" fillId="0" borderId="0" xfId="0" applyFont="1" applyAlignment="1">
      <alignment vertical="top"/>
    </xf>
    <xf numFmtId="0" fontId="71" fillId="0" borderId="0" xfId="0" applyFont="1" applyBorder="1" applyAlignment="1">
      <alignment horizontal="center" vertical="top" wrapText="1"/>
    </xf>
    <xf numFmtId="0" fontId="77" fillId="0" borderId="0" xfId="0" applyFont="1" applyBorder="1" applyAlignment="1">
      <alignment vertical="top" wrapText="1"/>
    </xf>
    <xf numFmtId="1" fontId="67" fillId="0" borderId="0" xfId="0" applyNumberFormat="1" applyFont="1" applyBorder="1" applyAlignment="1">
      <alignment vertical="top" wrapText="1"/>
    </xf>
    <xf numFmtId="0" fontId="29" fillId="0" borderId="0" xfId="0" applyFont="1" applyBorder="1" applyAlignment="1">
      <alignment vertical="top" wrapText="1"/>
    </xf>
    <xf numFmtId="0" fontId="67" fillId="0" borderId="0" xfId="0" applyFont="1" applyBorder="1" applyAlignment="1">
      <alignment horizontal="right" vertical="top" wrapText="1"/>
    </xf>
    <xf numFmtId="164" fontId="67" fillId="0" borderId="0" xfId="0" applyNumberFormat="1" applyFont="1" applyBorder="1" applyAlignment="1">
      <alignment horizontal="right" vertical="top" wrapText="1"/>
    </xf>
    <xf numFmtId="0" fontId="47" fillId="0" borderId="0" xfId="0" applyFont="1" applyAlignment="1"/>
    <xf numFmtId="0" fontId="71" fillId="0" borderId="0" xfId="0" applyFont="1" applyBorder="1" applyAlignment="1">
      <alignment horizontal="center" vertical="top"/>
    </xf>
    <xf numFmtId="0" fontId="72" fillId="0" borderId="0" xfId="0" applyFont="1" applyBorder="1" applyAlignment="1">
      <alignment horizontal="center" vertical="top"/>
    </xf>
    <xf numFmtId="164" fontId="67" fillId="0" borderId="0" xfId="0" applyNumberFormat="1" applyFont="1" applyBorder="1" applyAlignment="1">
      <alignment vertical="top" wrapText="1"/>
    </xf>
    <xf numFmtId="0" fontId="0" fillId="0" borderId="0" xfId="0"/>
    <xf numFmtId="0" fontId="15" fillId="0" borderId="14" xfId="8" applyFont="1" applyBorder="1"/>
    <xf numFmtId="0" fontId="9" fillId="0" borderId="14" xfId="8" applyFont="1" applyBorder="1" applyAlignment="1">
      <alignment wrapText="1"/>
    </xf>
    <xf numFmtId="37" fontId="6" fillId="0" borderId="15" xfId="0" applyNumberFormat="1" applyFont="1" applyFill="1" applyBorder="1" applyAlignment="1"/>
    <xf numFmtId="37" fontId="6" fillId="0" borderId="11" xfId="0" applyNumberFormat="1" applyFont="1" applyFill="1" applyBorder="1" applyAlignment="1"/>
    <xf numFmtId="37" fontId="6" fillId="0" borderId="9" xfId="0" applyNumberFormat="1" applyFont="1" applyFill="1" applyBorder="1" applyAlignment="1"/>
    <xf numFmtId="37" fontId="16" fillId="0" borderId="7" xfId="0" applyNumberFormat="1" applyFont="1" applyFill="1" applyBorder="1" applyAlignment="1"/>
    <xf numFmtId="37" fontId="16" fillId="0" borderId="3" xfId="0" applyNumberFormat="1" applyFont="1" applyFill="1" applyBorder="1" applyAlignment="1"/>
    <xf numFmtId="5" fontId="16" fillId="0" borderId="3" xfId="0" applyNumberFormat="1" applyFont="1" applyFill="1" applyBorder="1" applyAlignment="1"/>
    <xf numFmtId="5" fontId="16" fillId="0" borderId="5" xfId="0" applyNumberFormat="1" applyFont="1" applyFill="1" applyBorder="1" applyAlignment="1"/>
    <xf numFmtId="37" fontId="6" fillId="0" borderId="5" xfId="0" applyNumberFormat="1" applyFont="1" applyFill="1" applyBorder="1" applyAlignment="1"/>
    <xf numFmtId="37" fontId="6" fillId="0" borderId="40" xfId="0" applyNumberFormat="1" applyFont="1" applyFill="1" applyBorder="1" applyAlignment="1"/>
    <xf numFmtId="37" fontId="6" fillId="0" borderId="43" xfId="0" applyNumberFormat="1" applyFont="1" applyFill="1" applyBorder="1" applyAlignment="1"/>
    <xf numFmtId="37" fontId="6" fillId="0" borderId="44" xfId="0" applyNumberFormat="1" applyFont="1" applyFill="1" applyBorder="1" applyAlignment="1"/>
    <xf numFmtId="5" fontId="6" fillId="0" borderId="3" xfId="0" applyNumberFormat="1" applyFont="1" applyFill="1" applyBorder="1" applyAlignment="1"/>
    <xf numFmtId="5" fontId="6" fillId="0" borderId="5" xfId="0" applyNumberFormat="1" applyFont="1" applyFill="1" applyBorder="1" applyAlignment="1"/>
    <xf numFmtId="0" fontId="2" fillId="0" borderId="0" xfId="0" applyFont="1" applyBorder="1" applyAlignment="1">
      <alignment vertical="top"/>
    </xf>
    <xf numFmtId="0" fontId="14" fillId="0" borderId="0" xfId="0" applyFont="1" applyBorder="1" applyAlignment="1">
      <alignment vertical="top"/>
    </xf>
    <xf numFmtId="0" fontId="2" fillId="0" borderId="0" xfId="0" applyNumberFormat="1" applyFont="1" applyBorder="1" applyAlignment="1">
      <alignment vertical="top"/>
    </xf>
    <xf numFmtId="37" fontId="6" fillId="0" borderId="12" xfId="0" applyNumberFormat="1" applyFont="1" applyFill="1" applyBorder="1" applyAlignment="1"/>
    <xf numFmtId="5" fontId="16" fillId="0" borderId="4" xfId="0" applyNumberFormat="1" applyFont="1" applyFill="1" applyBorder="1" applyAlignment="1"/>
    <xf numFmtId="37" fontId="6" fillId="0" borderId="20" xfId="0" applyNumberFormat="1" applyFont="1" applyFill="1" applyBorder="1" applyAlignment="1"/>
    <xf numFmtId="5" fontId="6" fillId="0" borderId="4" xfId="0" applyNumberFormat="1" applyFont="1" applyFill="1" applyBorder="1" applyAlignment="1"/>
    <xf numFmtId="0" fontId="24" fillId="2" borderId="8" xfId="0" applyNumberFormat="1" applyFont="1" applyFill="1" applyBorder="1" applyAlignment="1">
      <alignment horizontal="left"/>
    </xf>
    <xf numFmtId="0" fontId="0" fillId="0" borderId="74" xfId="0" applyNumberFormat="1" applyBorder="1" applyAlignment="1">
      <alignment horizontal="left" indent="4"/>
    </xf>
    <xf numFmtId="0" fontId="3" fillId="0" borderId="13" xfId="0" applyNumberFormat="1" applyFont="1" applyBorder="1" applyAlignment="1">
      <alignment horizontal="left" indent="4"/>
    </xf>
    <xf numFmtId="0" fontId="0" fillId="0" borderId="0" xfId="0"/>
    <xf numFmtId="0" fontId="64" fillId="2" borderId="0" xfId="10" applyFont="1" applyFill="1" applyAlignment="1">
      <alignment horizontal="center"/>
    </xf>
    <xf numFmtId="0" fontId="21" fillId="0" borderId="0" xfId="7" applyFont="1" applyFill="1" applyAlignment="1">
      <alignment horizontal="centerContinuous"/>
    </xf>
    <xf numFmtId="0" fontId="15" fillId="0" borderId="0" xfId="7" applyFont="1" applyFill="1"/>
    <xf numFmtId="37" fontId="7" fillId="0" borderId="1" xfId="0" applyNumberFormat="1" applyFont="1" applyFill="1" applyBorder="1" applyAlignment="1"/>
    <xf numFmtId="37" fontId="7" fillId="0" borderId="19" xfId="0" applyNumberFormat="1" applyFont="1" applyFill="1" applyBorder="1" applyAlignment="1"/>
    <xf numFmtId="37" fontId="7" fillId="0" borderId="129" xfId="0" applyNumberFormat="1" applyFont="1" applyFill="1" applyBorder="1" applyAlignment="1"/>
    <xf numFmtId="37" fontId="7" fillId="0" borderId="130" xfId="0" applyNumberFormat="1" applyFont="1" applyFill="1" applyBorder="1" applyAlignment="1"/>
    <xf numFmtId="37" fontId="7" fillId="0" borderId="132" xfId="0" applyNumberFormat="1" applyFont="1" applyFill="1" applyBorder="1" applyAlignment="1"/>
    <xf numFmtId="37" fontId="7" fillId="0" borderId="133" xfId="0" applyNumberFormat="1" applyFont="1" applyFill="1" applyBorder="1" applyAlignment="1"/>
    <xf numFmtId="37" fontId="7" fillId="0" borderId="136" xfId="0" applyNumberFormat="1" applyFont="1" applyFill="1" applyBorder="1" applyAlignment="1"/>
    <xf numFmtId="37" fontId="7" fillId="0" borderId="137" xfId="0" applyNumberFormat="1" applyFont="1" applyFill="1" applyBorder="1" applyAlignment="1"/>
    <xf numFmtId="37" fontId="28" fillId="0" borderId="125" xfId="0" applyNumberFormat="1" applyFont="1" applyFill="1" applyBorder="1" applyAlignment="1"/>
    <xf numFmtId="37" fontId="28" fillId="0" borderId="124" xfId="0" applyNumberFormat="1" applyFont="1" applyFill="1" applyBorder="1" applyAlignment="1"/>
    <xf numFmtId="37" fontId="28" fillId="0" borderId="78" xfId="0" applyNumberFormat="1" applyFont="1" applyFill="1" applyBorder="1" applyAlignment="1"/>
    <xf numFmtId="37" fontId="9" fillId="0" borderId="102" xfId="0" applyNumberFormat="1" applyFont="1" applyFill="1" applyBorder="1"/>
    <xf numFmtId="37" fontId="9" fillId="0" borderId="126" xfId="0" applyNumberFormat="1" applyFont="1" applyFill="1" applyBorder="1"/>
    <xf numFmtId="37" fontId="7" fillId="0" borderId="149" xfId="0" applyNumberFormat="1" applyFont="1" applyFill="1" applyBorder="1" applyAlignment="1"/>
    <xf numFmtId="37" fontId="7" fillId="0" borderId="126" xfId="0" applyNumberFormat="1" applyFont="1" applyFill="1" applyBorder="1" applyAlignment="1"/>
    <xf numFmtId="37" fontId="7" fillId="0" borderId="102" xfId="0" applyNumberFormat="1" applyFont="1" applyFill="1" applyBorder="1" applyAlignment="1"/>
    <xf numFmtId="37" fontId="9" fillId="0" borderId="123" xfId="0" applyNumberFormat="1" applyFont="1" applyFill="1" applyBorder="1"/>
    <xf numFmtId="37" fontId="9" fillId="0" borderId="139" xfId="0" applyNumberFormat="1" applyFont="1" applyFill="1" applyBorder="1"/>
    <xf numFmtId="37" fontId="7" fillId="0" borderId="75" xfId="0" applyNumberFormat="1" applyFont="1" applyFill="1" applyBorder="1" applyAlignment="1"/>
    <xf numFmtId="37" fontId="7" fillId="0" borderId="139" xfId="0" applyNumberFormat="1" applyFont="1" applyFill="1" applyBorder="1" applyAlignment="1"/>
    <xf numFmtId="37" fontId="7" fillId="0" borderId="123" xfId="0" applyNumberFormat="1" applyFont="1" applyFill="1" applyBorder="1" applyAlignment="1"/>
    <xf numFmtId="37" fontId="9" fillId="0" borderId="50" xfId="0" applyNumberFormat="1" applyFont="1" applyFill="1" applyBorder="1"/>
    <xf numFmtId="37" fontId="9" fillId="0" borderId="10" xfId="0" applyNumberFormat="1" applyFont="1" applyFill="1" applyBorder="1"/>
    <xf numFmtId="37" fontId="7" fillId="0" borderId="10" xfId="0" applyNumberFormat="1" applyFont="1" applyFill="1" applyBorder="1" applyAlignment="1"/>
    <xf numFmtId="37" fontId="7" fillId="0" borderId="50" xfId="0" applyNumberFormat="1" applyFont="1" applyFill="1" applyBorder="1" applyAlignment="1"/>
    <xf numFmtId="37" fontId="24" fillId="0" borderId="15" xfId="0" applyNumberFormat="1" applyFont="1" applyFill="1" applyBorder="1" applyAlignment="1"/>
    <xf numFmtId="37" fontId="24" fillId="0" borderId="11" xfId="0" applyNumberFormat="1" applyFont="1" applyFill="1" applyBorder="1" applyAlignment="1"/>
    <xf numFmtId="5" fontId="24" fillId="0" borderId="144" xfId="0" applyNumberFormat="1" applyFont="1" applyFill="1" applyBorder="1" applyAlignment="1"/>
    <xf numFmtId="5" fontId="24" fillId="0" borderId="145" xfId="0" applyNumberFormat="1" applyFont="1" applyFill="1" applyBorder="1" applyAlignment="1"/>
    <xf numFmtId="37" fontId="24" fillId="0" borderId="13" xfId="0" applyNumberFormat="1" applyFont="1" applyFill="1" applyBorder="1" applyAlignment="1"/>
    <xf numFmtId="37" fontId="24" fillId="0" borderId="74" xfId="0" applyNumberFormat="1" applyFont="1" applyFill="1" applyBorder="1" applyAlignment="1"/>
    <xf numFmtId="5" fontId="24" fillId="0" borderId="150" xfId="0" applyNumberFormat="1" applyFont="1" applyFill="1" applyBorder="1" applyAlignment="1"/>
    <xf numFmtId="37" fontId="25" fillId="0" borderId="40" xfId="0" applyNumberFormat="1" applyFont="1" applyFill="1" applyBorder="1" applyAlignment="1"/>
    <xf numFmtId="37" fontId="25" fillId="0" borderId="43" xfId="0" applyNumberFormat="1" applyFont="1" applyFill="1" applyBorder="1" applyAlignment="1"/>
    <xf numFmtId="5" fontId="25" fillId="0" borderId="146" xfId="0" applyNumberFormat="1" applyFont="1" applyFill="1" applyBorder="1" applyAlignment="1"/>
    <xf numFmtId="4" fontId="24" fillId="0" borderId="15" xfId="0" applyNumberFormat="1" applyFont="1" applyFill="1" applyBorder="1" applyAlignment="1"/>
    <xf numFmtId="164" fontId="25" fillId="0" borderId="11" xfId="0" applyNumberFormat="1" applyFont="1" applyFill="1" applyBorder="1" applyAlignment="1"/>
    <xf numFmtId="4" fontId="6" fillId="0" borderId="15" xfId="0" applyNumberFormat="1" applyFont="1" applyFill="1" applyBorder="1" applyAlignment="1"/>
    <xf numFmtId="5" fontId="24" fillId="0" borderId="147" xfId="0" applyNumberFormat="1" applyFont="1" applyFill="1" applyBorder="1" applyAlignment="1"/>
    <xf numFmtId="4" fontId="24" fillId="0" borderId="15" xfId="0" applyNumberFormat="1" applyFont="1" applyFill="1" applyBorder="1" applyAlignment="1">
      <alignment horizontal="right"/>
    </xf>
    <xf numFmtId="4" fontId="24" fillId="0" borderId="41" xfId="0" applyNumberFormat="1" applyFont="1" applyFill="1" applyBorder="1" applyAlignment="1">
      <alignment horizontal="right"/>
    </xf>
    <xf numFmtId="4" fontId="24" fillId="0" borderId="41" xfId="0" applyNumberFormat="1" applyFont="1" applyFill="1" applyBorder="1" applyAlignment="1"/>
    <xf numFmtId="5" fontId="24" fillId="0" borderId="148" xfId="0" applyNumberFormat="1" applyFont="1" applyFill="1" applyBorder="1" applyAlignment="1"/>
    <xf numFmtId="37" fontId="6" fillId="0" borderId="11" xfId="0" applyNumberFormat="1" applyFont="1" applyFill="1" applyBorder="1" applyAlignment="1">
      <alignment horizontal="center"/>
    </xf>
    <xf numFmtId="37" fontId="6" fillId="0" borderId="3" xfId="0" applyNumberFormat="1" applyFont="1" applyFill="1" applyBorder="1" applyAlignment="1">
      <alignment horizontal="center"/>
    </xf>
    <xf numFmtId="37" fontId="6" fillId="0" borderId="74" xfId="0" applyNumberFormat="1" applyFont="1" applyFill="1" applyBorder="1" applyAlignment="1">
      <alignment horizontal="center"/>
    </xf>
    <xf numFmtId="37" fontId="6" fillId="0" borderId="88" xfId="0" applyNumberFormat="1" applyFont="1" applyBorder="1" applyAlignment="1"/>
    <xf numFmtId="37" fontId="6" fillId="0" borderId="13" xfId="0" applyNumberFormat="1" applyFont="1" applyFill="1" applyBorder="1" applyAlignment="1"/>
    <xf numFmtId="37" fontId="6" fillId="0" borderId="74" xfId="0" applyNumberFormat="1" applyFont="1" applyFill="1" applyBorder="1" applyAlignment="1"/>
    <xf numFmtId="0" fontId="16" fillId="0" borderId="7" xfId="0" applyNumberFormat="1" applyFont="1" applyBorder="1" applyAlignment="1">
      <alignment horizontal="left" indent="3"/>
    </xf>
    <xf numFmtId="0" fontId="3" fillId="0" borderId="14" xfId="0" applyNumberFormat="1" applyFont="1" applyBorder="1" applyAlignment="1">
      <alignment horizontal="left"/>
    </xf>
    <xf numFmtId="37" fontId="6" fillId="0" borderId="6" xfId="0" applyNumberFormat="1" applyFont="1" applyBorder="1" applyAlignment="1"/>
    <xf numFmtId="0" fontId="3" fillId="0" borderId="151" xfId="0" applyNumberFormat="1" applyFont="1" applyBorder="1" applyAlignment="1"/>
    <xf numFmtId="0" fontId="0" fillId="0" borderId="151" xfId="0" applyNumberFormat="1" applyBorder="1" applyAlignment="1"/>
    <xf numFmtId="37" fontId="6" fillId="0" borderId="151" xfId="0" applyNumberFormat="1" applyFont="1" applyBorder="1" applyAlignment="1"/>
    <xf numFmtId="0" fontId="0" fillId="0" borderId="74" xfId="0" applyNumberFormat="1" applyBorder="1" applyAlignment="1">
      <alignment horizontal="left" indent="4"/>
    </xf>
    <xf numFmtId="37" fontId="3" fillId="0" borderId="12" xfId="0" applyNumberFormat="1" applyFont="1" applyBorder="1" applyAlignment="1">
      <alignment horizontal="right"/>
    </xf>
    <xf numFmtId="0" fontId="0" fillId="0" borderId="40" xfId="0" applyNumberFormat="1" applyBorder="1" applyAlignment="1">
      <alignment horizontal="left" indent="4"/>
    </xf>
    <xf numFmtId="0" fontId="0" fillId="0" borderId="0" xfId="0"/>
    <xf numFmtId="0" fontId="77" fillId="0" borderId="0" xfId="0" applyFont="1" applyBorder="1" applyAlignment="1">
      <alignment vertical="top" wrapText="1"/>
    </xf>
    <xf numFmtId="0" fontId="72" fillId="0" borderId="0" xfId="0" applyFont="1" applyBorder="1" applyAlignment="1">
      <alignment vertical="top" wrapText="1"/>
    </xf>
    <xf numFmtId="0" fontId="67" fillId="0" borderId="0" xfId="0" applyFont="1" applyBorder="1" applyAlignment="1">
      <alignment vertical="top" wrapText="1"/>
    </xf>
    <xf numFmtId="0" fontId="58" fillId="0" borderId="72" xfId="0" applyNumberFormat="1" applyFont="1" applyBorder="1" applyAlignment="1"/>
    <xf numFmtId="0" fontId="58" fillId="0" borderId="98" xfId="0" applyNumberFormat="1" applyFont="1" applyBorder="1" applyAlignment="1"/>
    <xf numFmtId="0" fontId="58" fillId="0" borderId="89" xfId="0" applyNumberFormat="1" applyFont="1" applyBorder="1" applyAlignment="1"/>
    <xf numFmtId="3" fontId="25" fillId="0" borderId="53" xfId="0" applyNumberFormat="1" applyFont="1" applyFill="1" applyBorder="1" applyAlignment="1"/>
    <xf numFmtId="3" fontId="24" fillId="0" borderId="41" xfId="0" applyNumberFormat="1" applyFont="1" applyFill="1" applyBorder="1" applyAlignment="1"/>
    <xf numFmtId="37" fontId="6" fillId="0" borderId="0" xfId="0" applyNumberFormat="1" applyFont="1" applyFill="1" applyBorder="1" applyAlignment="1">
      <alignment horizontal="center"/>
    </xf>
    <xf numFmtId="37" fontId="6" fillId="0" borderId="43" xfId="0" applyNumberFormat="1" applyFont="1" applyBorder="1" applyAlignment="1">
      <alignment horizontal="center"/>
    </xf>
    <xf numFmtId="0" fontId="0" fillId="0" borderId="0" xfId="0"/>
    <xf numFmtId="0" fontId="6" fillId="0" borderId="8" xfId="0" applyNumberFormat="1" applyFont="1" applyBorder="1" applyAlignment="1"/>
    <xf numFmtId="0" fontId="16" fillId="0" borderId="0" xfId="0" applyNumberFormat="1" applyFont="1" applyBorder="1" applyAlignment="1"/>
    <xf numFmtId="37" fontId="16" fillId="0" borderId="8" xfId="0" applyNumberFormat="1" applyFont="1" applyBorder="1" applyAlignment="1">
      <alignment horizontal="center"/>
    </xf>
    <xf numFmtId="37" fontId="16" fillId="0" borderId="0" xfId="0" applyNumberFormat="1" applyFont="1" applyBorder="1" applyAlignment="1">
      <alignment horizontal="center"/>
    </xf>
    <xf numFmtId="164" fontId="16" fillId="0" borderId="0" xfId="0" applyNumberFormat="1" applyFont="1" applyBorder="1" applyAlignment="1"/>
    <xf numFmtId="164" fontId="16" fillId="0" borderId="42" xfId="0" applyNumberFormat="1" applyFont="1" applyBorder="1" applyAlignment="1"/>
    <xf numFmtId="0" fontId="0" fillId="0" borderId="40" xfId="0" applyNumberFormat="1" applyBorder="1" applyAlignment="1"/>
    <xf numFmtId="0" fontId="9" fillId="0" borderId="12" xfId="0" applyNumberFormat="1" applyFont="1" applyBorder="1" applyAlignment="1"/>
    <xf numFmtId="0" fontId="9" fillId="0" borderId="72" xfId="0" applyNumberFormat="1" applyFont="1" applyBorder="1" applyAlignment="1"/>
    <xf numFmtId="0" fontId="9" fillId="0" borderId="7" xfId="0" applyNumberFormat="1" applyFont="1" applyBorder="1" applyAlignment="1"/>
    <xf numFmtId="0" fontId="9" fillId="0" borderId="11" xfId="0" applyNumberFormat="1" applyFont="1" applyBorder="1" applyAlignment="1"/>
    <xf numFmtId="0" fontId="22" fillId="0" borderId="0" xfId="9" applyFont="1" applyBorder="1" applyAlignment="1">
      <alignment vertical="top"/>
    </xf>
    <xf numFmtId="0" fontId="22" fillId="0" borderId="0" xfId="9" applyFont="1" applyBorder="1"/>
    <xf numFmtId="37" fontId="22" fillId="0" borderId="0" xfId="1" applyNumberFormat="1" applyFont="1" applyBorder="1"/>
    <xf numFmtId="3" fontId="22" fillId="0" borderId="0" xfId="1" applyNumberFormat="1" applyFont="1" applyBorder="1"/>
    <xf numFmtId="37" fontId="22" fillId="0" borderId="98" xfId="1" applyNumberFormat="1" applyFont="1" applyBorder="1"/>
    <xf numFmtId="37" fontId="9" fillId="0" borderId="81" xfId="9" applyNumberFormat="1" applyFont="1" applyBorder="1" applyAlignment="1">
      <alignment horizontal="left"/>
    </xf>
    <xf numFmtId="5" fontId="9" fillId="0" borderId="82" xfId="3" applyNumberFormat="1" applyFont="1" applyBorder="1" applyAlignment="1">
      <alignment horizontal="left"/>
    </xf>
    <xf numFmtId="0" fontId="9" fillId="0" borderId="80" xfId="9" applyFont="1" applyBorder="1" applyAlignment="1">
      <alignment horizontal="left"/>
    </xf>
    <xf numFmtId="0" fontId="7" fillId="0" borderId="73" xfId="0" applyNumberFormat="1" applyFont="1" applyFill="1" applyBorder="1" applyAlignment="1">
      <alignment horizontal="left" indent="2"/>
    </xf>
    <xf numFmtId="0" fontId="27" fillId="0" borderId="8" xfId="0" applyNumberFormat="1" applyFont="1" applyFill="1" applyBorder="1" applyAlignment="1">
      <alignment horizontal="left" indent="2"/>
    </xf>
    <xf numFmtId="0" fontId="9" fillId="0" borderId="14" xfId="0" applyNumberFormat="1" applyFont="1" applyBorder="1" applyAlignment="1"/>
    <xf numFmtId="0" fontId="64" fillId="4" borderId="0" xfId="0" applyFont="1" applyFill="1" applyBorder="1" applyAlignment="1">
      <alignment horizontal="center" vertical="top"/>
    </xf>
    <xf numFmtId="0" fontId="3" fillId="5" borderId="0" xfId="0" applyFont="1" applyFill="1" applyBorder="1" applyAlignment="1">
      <alignment vertical="top" wrapText="1"/>
    </xf>
    <xf numFmtId="0" fontId="44" fillId="0" borderId="0" xfId="0" applyFont="1" applyBorder="1" applyAlignment="1"/>
    <xf numFmtId="0" fontId="54" fillId="0" borderId="0" xfId="0" applyFont="1" applyBorder="1" applyAlignment="1"/>
    <xf numFmtId="165" fontId="3" fillId="0" borderId="0" xfId="0" applyNumberFormat="1" applyFont="1" applyAlignment="1">
      <alignment horizontal="left" vertical="top" wrapText="1"/>
    </xf>
    <xf numFmtId="165" fontId="6" fillId="0" borderId="0" xfId="0" applyNumberFormat="1" applyFont="1" applyAlignment="1">
      <alignment horizontal="left" vertical="top" wrapText="1"/>
    </xf>
    <xf numFmtId="0" fontId="6" fillId="0" borderId="11" xfId="0" applyNumberFormat="1" applyFont="1" applyBorder="1" applyAlignment="1">
      <alignment horizontal="left"/>
    </xf>
    <xf numFmtId="0" fontId="6" fillId="0" borderId="12" xfId="0" applyNumberFormat="1" applyFont="1" applyBorder="1" applyAlignment="1">
      <alignment horizontal="left"/>
    </xf>
    <xf numFmtId="0" fontId="6" fillId="0" borderId="43" xfId="0" applyNumberFormat="1" applyFont="1" applyBorder="1" applyAlignment="1">
      <alignment horizontal="left"/>
    </xf>
    <xf numFmtId="0" fontId="6" fillId="0" borderId="20" xfId="0" applyNumberFormat="1" applyFont="1" applyBorder="1" applyAlignment="1">
      <alignment horizontal="left"/>
    </xf>
    <xf numFmtId="165" fontId="3" fillId="0" borderId="0" xfId="0" applyNumberFormat="1" applyFont="1" applyAlignment="1">
      <alignment horizontal="left" wrapText="1"/>
    </xf>
    <xf numFmtId="165" fontId="6" fillId="0" borderId="0" xfId="0" applyNumberFormat="1" applyFont="1" applyAlignment="1">
      <alignment horizontal="left" wrapText="1"/>
    </xf>
    <xf numFmtId="3" fontId="3" fillId="0" borderId="0" xfId="0" applyNumberFormat="1" applyFont="1" applyAlignment="1">
      <alignment horizontal="left" vertical="top" wrapText="1"/>
    </xf>
    <xf numFmtId="0" fontId="6" fillId="0" borderId="3" xfId="0" applyNumberFormat="1" applyFont="1" applyBorder="1" applyAlignment="1">
      <alignment horizontal="left"/>
    </xf>
    <xf numFmtId="0" fontId="6" fillId="0" borderId="4" xfId="0" applyNumberFormat="1" applyFont="1" applyBorder="1" applyAlignment="1">
      <alignment horizontal="left"/>
    </xf>
    <xf numFmtId="0" fontId="6" fillId="0" borderId="83" xfId="0" applyNumberFormat="1" applyFont="1" applyBorder="1" applyAlignment="1">
      <alignment horizontal="center"/>
    </xf>
    <xf numFmtId="0" fontId="6" fillId="0" borderId="84" xfId="0" applyNumberFormat="1" applyFont="1" applyBorder="1" applyAlignment="1">
      <alignment horizontal="center"/>
    </xf>
    <xf numFmtId="0" fontId="6" fillId="0" borderId="13" xfId="0" applyNumberFormat="1" applyFont="1" applyBorder="1" applyAlignment="1">
      <alignment horizontal="left" indent="4"/>
    </xf>
    <xf numFmtId="0" fontId="0" fillId="0" borderId="74" xfId="0" applyNumberFormat="1" applyBorder="1" applyAlignment="1">
      <alignment horizontal="left" indent="4"/>
    </xf>
    <xf numFmtId="0" fontId="33" fillId="0" borderId="0" xfId="0" applyNumberFormat="1" applyFont="1" applyAlignment="1">
      <alignment horizontal="center"/>
    </xf>
    <xf numFmtId="0" fontId="0" fillId="0" borderId="0" xfId="0"/>
    <xf numFmtId="0" fontId="3" fillId="0" borderId="11" xfId="0" applyNumberFormat="1" applyFont="1" applyBorder="1" applyAlignment="1"/>
    <xf numFmtId="0" fontId="6" fillId="0" borderId="11" xfId="0" applyNumberFormat="1" applyFont="1" applyBorder="1" applyAlignment="1"/>
    <xf numFmtId="0" fontId="3" fillId="0" borderId="74" xfId="0" applyNumberFormat="1" applyFont="1" applyBorder="1" applyAlignment="1"/>
    <xf numFmtId="0" fontId="6" fillId="0" borderId="74" xfId="0" applyNumberFormat="1" applyFont="1" applyBorder="1" applyAlignment="1"/>
    <xf numFmtId="0" fontId="3" fillId="0" borderId="72" xfId="0" applyNumberFormat="1" applyFont="1" applyBorder="1" applyAlignment="1">
      <alignment horizontal="center" vertical="center" wrapText="1"/>
    </xf>
    <xf numFmtId="0" fontId="54" fillId="0" borderId="98" xfId="0" applyNumberFormat="1" applyFont="1" applyBorder="1" applyAlignment="1">
      <alignment horizontal="center" vertical="center" wrapText="1"/>
    </xf>
    <xf numFmtId="0" fontId="54" fillId="0" borderId="89" xfId="0" applyNumberFormat="1" applyFont="1" applyBorder="1" applyAlignment="1">
      <alignment horizontal="center" vertical="center" wrapText="1"/>
    </xf>
    <xf numFmtId="0" fontId="54" fillId="0" borderId="7" xfId="0" applyNumberFormat="1" applyFont="1" applyBorder="1" applyAlignment="1">
      <alignment horizontal="center" vertical="center" wrapText="1"/>
    </xf>
    <xf numFmtId="0" fontId="54" fillId="0" borderId="3" xfId="0" applyNumberFormat="1" applyFont="1" applyBorder="1" applyAlignment="1">
      <alignment horizontal="center" vertical="center" wrapText="1"/>
    </xf>
    <xf numFmtId="0" fontId="54" fillId="0" borderId="4" xfId="0" applyNumberFormat="1" applyFont="1" applyBorder="1" applyAlignment="1">
      <alignment horizontal="center" vertical="center" wrapText="1"/>
    </xf>
    <xf numFmtId="0" fontId="16" fillId="0" borderId="72" xfId="0" applyNumberFormat="1" applyFont="1" applyBorder="1" applyAlignment="1"/>
    <xf numFmtId="0" fontId="54" fillId="0" borderId="98" xfId="0" applyNumberFormat="1" applyFont="1" applyBorder="1" applyAlignment="1"/>
    <xf numFmtId="0" fontId="54" fillId="0" borderId="8" xfId="0" applyNumberFormat="1" applyFont="1" applyBorder="1" applyAlignment="1"/>
    <xf numFmtId="0" fontId="54" fillId="0" borderId="0" xfId="0" applyNumberFormat="1" applyFont="1" applyBorder="1" applyAlignment="1"/>
    <xf numFmtId="0" fontId="54" fillId="0" borderId="67" xfId="0" applyNumberFormat="1" applyFont="1" applyBorder="1" applyAlignment="1"/>
    <xf numFmtId="0" fontId="54" fillId="0" borderId="68" xfId="0" applyNumberFormat="1" applyFont="1" applyBorder="1" applyAlignment="1"/>
    <xf numFmtId="0" fontId="3" fillId="0" borderId="72" xfId="0" applyNumberFormat="1" applyFont="1" applyBorder="1" applyAlignment="1"/>
    <xf numFmtId="0" fontId="0" fillId="0" borderId="98" xfId="0" applyNumberFormat="1" applyBorder="1" applyAlignment="1"/>
    <xf numFmtId="0" fontId="54" fillId="0" borderId="98" xfId="0" applyNumberFormat="1" applyFont="1" applyBorder="1" applyAlignment="1">
      <alignment vertical="center"/>
    </xf>
    <xf numFmtId="0" fontId="54" fillId="0" borderId="89" xfId="0" applyNumberFormat="1" applyFont="1" applyBorder="1" applyAlignment="1">
      <alignment vertical="center"/>
    </xf>
    <xf numFmtId="0" fontId="54" fillId="0" borderId="7" xfId="0" applyNumberFormat="1" applyFont="1" applyBorder="1" applyAlignment="1">
      <alignment vertical="center"/>
    </xf>
    <xf numFmtId="0" fontId="54" fillId="0" borderId="3" xfId="0" applyNumberFormat="1" applyFont="1" applyBorder="1" applyAlignment="1">
      <alignment vertical="center"/>
    </xf>
    <xf numFmtId="0" fontId="54" fillId="0" borderId="4" xfId="0" applyNumberFormat="1" applyFont="1" applyBorder="1" applyAlignment="1">
      <alignment vertical="center"/>
    </xf>
    <xf numFmtId="0" fontId="6" fillId="0" borderId="13" xfId="0" applyNumberFormat="1" applyFont="1" applyBorder="1" applyAlignment="1">
      <alignment horizontal="left" indent="2"/>
    </xf>
    <xf numFmtId="0" fontId="0" fillId="0" borderId="74" xfId="0" applyNumberFormat="1" applyBorder="1" applyAlignment="1">
      <alignment horizontal="left" indent="2"/>
    </xf>
    <xf numFmtId="0" fontId="32" fillId="0" borderId="0" xfId="0" applyNumberFormat="1" applyFont="1" applyAlignment="1">
      <alignment horizontal="center"/>
    </xf>
    <xf numFmtId="0" fontId="0" fillId="0" borderId="0" xfId="0" applyNumberFormat="1" applyAlignment="1">
      <alignment horizontal="center"/>
    </xf>
    <xf numFmtId="0" fontId="16" fillId="0" borderId="40" xfId="0" applyNumberFormat="1" applyFont="1" applyBorder="1" applyAlignment="1"/>
    <xf numFmtId="0" fontId="0" fillId="0" borderId="43" xfId="0" applyNumberFormat="1" applyBorder="1" applyAlignment="1"/>
    <xf numFmtId="0" fontId="6" fillId="0" borderId="98" xfId="0" applyNumberFormat="1" applyFont="1" applyBorder="1" applyAlignment="1">
      <alignment horizontal="center"/>
    </xf>
    <xf numFmtId="0" fontId="6" fillId="0" borderId="89" xfId="0" applyNumberFormat="1" applyFont="1" applyBorder="1" applyAlignment="1">
      <alignment horizontal="center"/>
    </xf>
    <xf numFmtId="0" fontId="54" fillId="0" borderId="98" xfId="0" applyNumberFormat="1" applyFont="1" applyBorder="1" applyAlignment="1">
      <alignment vertical="center" wrapText="1"/>
    </xf>
    <xf numFmtId="0" fontId="54" fillId="0" borderId="7" xfId="0" applyNumberFormat="1" applyFont="1" applyBorder="1" applyAlignment="1">
      <alignment vertical="center" wrapText="1"/>
    </xf>
    <xf numFmtId="0" fontId="54" fillId="0" borderId="3" xfId="0" applyNumberFormat="1" applyFont="1" applyBorder="1" applyAlignment="1">
      <alignment vertical="center" wrapText="1"/>
    </xf>
    <xf numFmtId="0" fontId="0" fillId="0" borderId="0" xfId="0" applyNumberFormat="1" applyBorder="1" applyAlignment="1">
      <alignment horizontal="center"/>
    </xf>
    <xf numFmtId="0" fontId="79" fillId="0" borderId="0" xfId="0" applyFont="1" applyAlignment="1">
      <alignment vertical="top" wrapText="1"/>
    </xf>
    <xf numFmtId="0" fontId="0" fillId="0" borderId="0" xfId="0" applyAlignment="1">
      <alignment vertical="top" wrapText="1"/>
    </xf>
    <xf numFmtId="0" fontId="3" fillId="0" borderId="57" xfId="0" applyNumberFormat="1" applyFont="1" applyBorder="1" applyAlignment="1"/>
    <xf numFmtId="0" fontId="3" fillId="0" borderId="95" xfId="0" applyNumberFormat="1" applyFont="1" applyBorder="1" applyAlignment="1"/>
    <xf numFmtId="0" fontId="3" fillId="0" borderId="152" xfId="0" applyNumberFormat="1" applyFont="1" applyBorder="1" applyAlignment="1"/>
    <xf numFmtId="165" fontId="16" fillId="0" borderId="2" xfId="0" applyNumberFormat="1" applyFont="1" applyBorder="1" applyAlignment="1">
      <alignment horizontal="center" wrapText="1"/>
    </xf>
    <xf numFmtId="0" fontId="0" fillId="0" borderId="92" xfId="0" applyBorder="1" applyAlignment="1">
      <alignment horizontal="center" wrapText="1"/>
    </xf>
    <xf numFmtId="0" fontId="16" fillId="0" borderId="90" xfId="0" applyNumberFormat="1" applyFont="1" applyBorder="1" applyAlignment="1"/>
    <xf numFmtId="0" fontId="0" fillId="0" borderId="91" xfId="0" applyNumberFormat="1" applyBorder="1" applyAlignment="1"/>
    <xf numFmtId="0" fontId="3" fillId="0" borderId="13" xfId="0" applyNumberFormat="1" applyFont="1" applyBorder="1" applyAlignment="1">
      <alignment horizontal="left" indent="2"/>
    </xf>
    <xf numFmtId="0" fontId="3" fillId="0" borderId="13" xfId="0" applyNumberFormat="1" applyFont="1" applyFill="1" applyBorder="1" applyAlignment="1">
      <alignment horizontal="left" indent="4"/>
    </xf>
    <xf numFmtId="0" fontId="6" fillId="0" borderId="15" xfId="0" applyNumberFormat="1" applyFont="1" applyBorder="1" applyAlignment="1">
      <alignment horizontal="left" indent="4"/>
    </xf>
    <xf numFmtId="0" fontId="0" fillId="0" borderId="11" xfId="0" applyNumberFormat="1" applyBorder="1" applyAlignment="1">
      <alignment horizontal="left" indent="4"/>
    </xf>
    <xf numFmtId="0" fontId="6" fillId="0" borderId="74" xfId="0" applyNumberFormat="1" applyFont="1" applyBorder="1" applyAlignment="1">
      <alignment horizontal="left" indent="4"/>
    </xf>
    <xf numFmtId="0" fontId="6" fillId="0" borderId="88" xfId="0" applyNumberFormat="1" applyFont="1" applyBorder="1" applyAlignment="1">
      <alignment horizontal="left" indent="4"/>
    </xf>
    <xf numFmtId="0" fontId="16" fillId="0" borderId="13" xfId="0" applyNumberFormat="1" applyFont="1" applyBorder="1" applyAlignment="1">
      <alignment horizontal="left"/>
    </xf>
    <xf numFmtId="0" fontId="16" fillId="0" borderId="74" xfId="0" applyNumberFormat="1" applyFont="1" applyBorder="1" applyAlignment="1">
      <alignment horizontal="left"/>
    </xf>
    <xf numFmtId="0" fontId="16" fillId="0" borderId="88" xfId="0" applyNumberFormat="1" applyFont="1" applyBorder="1" applyAlignment="1">
      <alignment horizontal="left"/>
    </xf>
    <xf numFmtId="0" fontId="6" fillId="0" borderId="13" xfId="0" applyNumberFormat="1" applyFont="1" applyBorder="1" applyAlignment="1"/>
    <xf numFmtId="0" fontId="0" fillId="0" borderId="74" xfId="0" applyNumberFormat="1" applyBorder="1" applyAlignment="1"/>
    <xf numFmtId="0" fontId="6" fillId="0" borderId="74" xfId="0" applyNumberFormat="1" applyFont="1" applyBorder="1" applyAlignment="1">
      <alignment horizontal="left" indent="2"/>
    </xf>
    <xf numFmtId="0" fontId="6" fillId="0" borderId="88" xfId="0" applyNumberFormat="1" applyFont="1" applyBorder="1" applyAlignment="1">
      <alignment horizontal="left" indent="2"/>
    </xf>
    <xf numFmtId="0" fontId="16" fillId="0" borderId="96" xfId="0" applyNumberFormat="1" applyFont="1" applyBorder="1" applyAlignment="1">
      <alignment horizontal="left" indent="2"/>
    </xf>
    <xf numFmtId="0" fontId="16" fillId="0" borderId="97" xfId="0" applyNumberFormat="1" applyFont="1" applyBorder="1" applyAlignment="1">
      <alignment horizontal="left" indent="2"/>
    </xf>
    <xf numFmtId="0" fontId="16" fillId="0" borderId="153" xfId="0" applyNumberFormat="1" applyFont="1" applyBorder="1" applyAlignment="1">
      <alignment horizontal="left" indent="2"/>
    </xf>
    <xf numFmtId="0" fontId="6" fillId="0" borderId="13" xfId="0" applyNumberFormat="1" applyFont="1" applyFill="1" applyBorder="1" applyAlignment="1">
      <alignment horizontal="left" indent="4"/>
    </xf>
    <xf numFmtId="0" fontId="17" fillId="0" borderId="0" xfId="0" applyNumberFormat="1" applyFont="1" applyAlignment="1"/>
    <xf numFmtId="0" fontId="56" fillId="0" borderId="0" xfId="0" applyNumberFormat="1" applyFont="1" applyAlignment="1"/>
    <xf numFmtId="3" fontId="6" fillId="0" borderId="0" xfId="0" applyNumberFormat="1" applyFont="1" applyAlignment="1">
      <alignment horizontal="center"/>
    </xf>
    <xf numFmtId="3" fontId="9" fillId="0" borderId="0" xfId="0" applyNumberFormat="1" applyFont="1" applyAlignment="1">
      <alignment horizontal="center"/>
    </xf>
    <xf numFmtId="3" fontId="33" fillId="0" borderId="0" xfId="0" applyNumberFormat="1" applyFont="1" applyAlignment="1">
      <alignment horizontal="center"/>
    </xf>
    <xf numFmtId="165" fontId="16" fillId="0" borderId="2" xfId="0" applyNumberFormat="1" applyFont="1" applyBorder="1" applyAlignment="1">
      <alignment horizontal="right"/>
    </xf>
    <xf numFmtId="0" fontId="0" fillId="0" borderId="92" xfId="0" applyBorder="1" applyAlignment="1"/>
    <xf numFmtId="165" fontId="16" fillId="0" borderId="2" xfId="0" applyNumberFormat="1" applyFont="1" applyBorder="1" applyAlignment="1">
      <alignment horizontal="center"/>
    </xf>
    <xf numFmtId="165" fontId="16" fillId="0" borderId="40" xfId="0" applyNumberFormat="1" applyFont="1" applyBorder="1" applyAlignment="1">
      <alignment horizontal="center"/>
    </xf>
    <xf numFmtId="165" fontId="16" fillId="0" borderId="43" xfId="0" applyNumberFormat="1" applyFont="1" applyBorder="1" applyAlignment="1">
      <alignment horizontal="center"/>
    </xf>
    <xf numFmtId="165" fontId="16" fillId="0" borderId="20" xfId="0" applyNumberFormat="1" applyFont="1" applyBorder="1" applyAlignment="1">
      <alignment horizontal="center"/>
    </xf>
    <xf numFmtId="3" fontId="9" fillId="0" borderId="42" xfId="0" applyNumberFormat="1" applyFont="1" applyBorder="1" applyAlignment="1">
      <alignment horizontal="center"/>
    </xf>
    <xf numFmtId="3" fontId="9" fillId="0" borderId="68" xfId="0" applyNumberFormat="1" applyFont="1" applyBorder="1" applyAlignment="1">
      <alignment horizontal="center"/>
    </xf>
    <xf numFmtId="3" fontId="9" fillId="0" borderId="69" xfId="0" applyNumberFormat="1" applyFont="1" applyBorder="1" applyAlignment="1">
      <alignment horizontal="center"/>
    </xf>
    <xf numFmtId="0" fontId="14" fillId="4" borderId="0" xfId="0" applyFont="1" applyFill="1" applyBorder="1" applyAlignment="1">
      <alignment vertical="top" wrapText="1"/>
    </xf>
    <xf numFmtId="0" fontId="0" fillId="4" borderId="0" xfId="0" applyFill="1" applyBorder="1" applyAlignment="1"/>
    <xf numFmtId="0" fontId="14" fillId="4" borderId="0" xfId="8" applyFont="1" applyFill="1" applyAlignment="1">
      <alignment horizontal="left" wrapText="1"/>
    </xf>
    <xf numFmtId="0" fontId="0" fillId="4" borderId="0" xfId="0" applyFill="1" applyAlignment="1"/>
    <xf numFmtId="0" fontId="14" fillId="4" borderId="0" xfId="8" applyFont="1" applyFill="1" applyAlignment="1">
      <alignment horizontal="left"/>
    </xf>
    <xf numFmtId="0" fontId="22" fillId="0" borderId="2" xfId="8" applyFont="1" applyBorder="1" applyAlignment="1">
      <alignment wrapText="1"/>
    </xf>
    <xf numFmtId="0" fontId="0" fillId="0" borderId="6" xfId="0" applyBorder="1" applyAlignment="1">
      <alignment wrapText="1"/>
    </xf>
    <xf numFmtId="0" fontId="22" fillId="0" borderId="40" xfId="8" applyFont="1" applyBorder="1" applyAlignment="1">
      <alignment horizontal="center"/>
    </xf>
    <xf numFmtId="0" fontId="0" fillId="0" borderId="43" xfId="0" applyBorder="1" applyAlignment="1">
      <alignment horizontal="center"/>
    </xf>
    <xf numFmtId="0" fontId="0" fillId="0" borderId="20" xfId="0" applyBorder="1" applyAlignment="1">
      <alignment horizontal="center"/>
    </xf>
    <xf numFmtId="0" fontId="22" fillId="0" borderId="2" xfId="8" applyFont="1" applyBorder="1" applyAlignment="1">
      <alignment horizontal="center" wrapText="1"/>
    </xf>
    <xf numFmtId="0" fontId="0" fillId="0" borderId="5" xfId="0" applyBorder="1" applyAlignment="1">
      <alignment horizontal="center" wrapText="1"/>
    </xf>
    <xf numFmtId="0" fontId="22" fillId="0" borderId="2" xfId="8" applyFont="1" applyBorder="1" applyAlignment="1"/>
    <xf numFmtId="0" fontId="0" fillId="0" borderId="5" xfId="0" applyBorder="1" applyAlignment="1"/>
    <xf numFmtId="0" fontId="15" fillId="0" borderId="0" xfId="8" applyFont="1" applyAlignment="1">
      <alignment horizontal="left" vertical="top" wrapText="1"/>
    </xf>
    <xf numFmtId="0" fontId="20" fillId="0" borderId="0" xfId="8" applyAlignment="1">
      <alignment horizontal="left" vertical="top" wrapText="1"/>
    </xf>
    <xf numFmtId="3" fontId="17" fillId="0" borderId="0" xfId="0" applyNumberFormat="1" applyFont="1" applyAlignment="1"/>
    <xf numFmtId="0" fontId="56" fillId="0" borderId="0" xfId="0" applyFont="1" applyAlignment="1"/>
    <xf numFmtId="0" fontId="32" fillId="0" borderId="0" xfId="8" applyFont="1" applyAlignment="1">
      <alignment horizontal="center"/>
    </xf>
    <xf numFmtId="0" fontId="55" fillId="0" borderId="0" xfId="0" applyFont="1" applyAlignment="1">
      <alignment horizontal="center"/>
    </xf>
    <xf numFmtId="3" fontId="33" fillId="0" borderId="0" xfId="8" applyNumberFormat="1" applyFont="1" applyAlignment="1">
      <alignment horizontal="center"/>
    </xf>
    <xf numFmtId="0" fontId="55" fillId="0" borderId="0" xfId="0" applyFont="1" applyBorder="1" applyAlignment="1">
      <alignment horizontal="center"/>
    </xf>
    <xf numFmtId="0" fontId="33" fillId="0" borderId="0" xfId="8" applyFont="1" applyAlignment="1">
      <alignment horizontal="center"/>
    </xf>
    <xf numFmtId="3" fontId="17" fillId="0" borderId="0" xfId="0" applyNumberFormat="1" applyFont="1" applyAlignment="1">
      <alignment horizontal="center"/>
    </xf>
    <xf numFmtId="0" fontId="20" fillId="0" borderId="0" xfId="8" applyAlignment="1">
      <alignment horizontal="center"/>
    </xf>
    <xf numFmtId="0" fontId="15" fillId="0" borderId="0" xfId="8" applyFont="1" applyAlignment="1">
      <alignment horizontal="center"/>
    </xf>
    <xf numFmtId="0" fontId="20" fillId="0" borderId="3" xfId="8" applyBorder="1" applyAlignment="1">
      <alignment horizontal="center"/>
    </xf>
    <xf numFmtId="0" fontId="17" fillId="0" borderId="0" xfId="9" applyFont="1" applyAlignment="1"/>
    <xf numFmtId="0" fontId="60" fillId="0" borderId="0" xfId="0" applyFont="1" applyBorder="1" applyAlignment="1"/>
    <xf numFmtId="0" fontId="16" fillId="0" borderId="0" xfId="9" applyFont="1" applyAlignment="1">
      <alignment horizontal="center"/>
    </xf>
    <xf numFmtId="0" fontId="0" fillId="0" borderId="0" xfId="0" applyBorder="1" applyAlignment="1">
      <alignment horizontal="center"/>
    </xf>
    <xf numFmtId="3" fontId="16" fillId="0" borderId="0" xfId="9" applyNumberFormat="1" applyFont="1" applyAlignment="1">
      <alignment horizontal="center"/>
    </xf>
    <xf numFmtId="0" fontId="9" fillId="0" borderId="0" xfId="9" applyFont="1" applyAlignment="1">
      <alignment horizontal="center"/>
    </xf>
    <xf numFmtId="0" fontId="59" fillId="0" borderId="99" xfId="9" applyFont="1" applyFill="1" applyBorder="1" applyAlignment="1">
      <alignment horizontal="center" vertical="center" wrapText="1"/>
    </xf>
    <xf numFmtId="0" fontId="0" fillId="0" borderId="100" xfId="0" applyBorder="1" applyAlignment="1">
      <alignment horizontal="center" vertical="center" wrapText="1"/>
    </xf>
    <xf numFmtId="0" fontId="0" fillId="0" borderId="7" xfId="0" applyBorder="1" applyAlignment="1">
      <alignment vertical="center" wrapText="1"/>
    </xf>
    <xf numFmtId="0" fontId="0" fillId="0" borderId="4" xfId="0" applyBorder="1" applyAlignment="1">
      <alignment vertical="center" wrapText="1"/>
    </xf>
    <xf numFmtId="0" fontId="6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2" fillId="0" borderId="40" xfId="9" applyFont="1" applyFill="1" applyBorder="1" applyAlignment="1">
      <alignment horizontal="center"/>
    </xf>
    <xf numFmtId="0" fontId="22" fillId="0" borderId="98" xfId="9" applyFont="1" applyFill="1" applyBorder="1" applyAlignment="1"/>
    <xf numFmtId="0" fontId="9" fillId="0" borderId="3" xfId="9" applyFont="1" applyFill="1" applyBorder="1" applyAlignment="1"/>
    <xf numFmtId="0" fontId="0" fillId="0" borderId="7" xfId="0" applyBorder="1" applyAlignment="1">
      <alignment horizontal="center" vertical="center" wrapText="1"/>
    </xf>
    <xf numFmtId="0" fontId="0" fillId="0" borderId="4" xfId="0" applyBorder="1" applyAlignment="1">
      <alignment horizontal="center" vertical="center" wrapText="1"/>
    </xf>
    <xf numFmtId="1" fontId="22" fillId="0" borderId="99" xfId="9" applyNumberFormat="1" applyFont="1" applyFill="1" applyBorder="1" applyAlignment="1">
      <alignment horizontal="center" vertical="center" wrapText="1"/>
    </xf>
    <xf numFmtId="1" fontId="22" fillId="0" borderId="101" xfId="9" applyNumberFormat="1" applyFont="1" applyFill="1"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22" fillId="0" borderId="7" xfId="9" applyFont="1" applyFill="1" applyBorder="1" applyAlignment="1">
      <alignment horizontal="center"/>
    </xf>
    <xf numFmtId="0" fontId="22" fillId="0" borderId="4" xfId="9" applyFont="1" applyFill="1" applyBorder="1" applyAlignment="1">
      <alignment horizontal="center"/>
    </xf>
    <xf numFmtId="0" fontId="15" fillId="5" borderId="0" xfId="0" applyFont="1" applyFill="1" applyBorder="1" applyAlignment="1"/>
    <xf numFmtId="0" fontId="0" fillId="5" borderId="0" xfId="0" applyFill="1" applyBorder="1" applyAlignment="1"/>
    <xf numFmtId="0" fontId="15" fillId="5" borderId="0" xfId="0" applyFont="1" applyFill="1" applyBorder="1" applyAlignment="1">
      <alignment vertical="top" wrapText="1"/>
    </xf>
    <xf numFmtId="0" fontId="0" fillId="5" borderId="0" xfId="0" applyFill="1" applyBorder="1" applyAlignment="1">
      <alignment vertical="top" wrapText="1"/>
    </xf>
    <xf numFmtId="0" fontId="71" fillId="0" borderId="0" xfId="0" applyFont="1" applyBorder="1" applyAlignment="1">
      <alignment horizontal="center"/>
    </xf>
    <xf numFmtId="0" fontId="72" fillId="0" borderId="0" xfId="0" applyFont="1" applyBorder="1" applyAlignment="1">
      <alignment horizontal="center"/>
    </xf>
    <xf numFmtId="0" fontId="71" fillId="0" borderId="0" xfId="0" applyFont="1" applyBorder="1" applyAlignment="1">
      <alignment horizontal="left" vertical="top" wrapText="1"/>
    </xf>
    <xf numFmtId="0" fontId="77" fillId="0" borderId="0" xfId="0" applyFont="1" applyFill="1" applyBorder="1" applyAlignment="1">
      <alignment vertical="top" wrapText="1"/>
    </xf>
    <xf numFmtId="0" fontId="72" fillId="0" borderId="0" xfId="0" applyFont="1" applyFill="1" applyBorder="1" applyAlignment="1">
      <alignment vertical="top" wrapText="1"/>
    </xf>
    <xf numFmtId="0" fontId="17" fillId="0" borderId="0" xfId="11" applyFont="1" applyAlignment="1">
      <alignment horizontal="left"/>
    </xf>
    <xf numFmtId="0" fontId="0" fillId="0" borderId="0" xfId="0" applyBorder="1" applyAlignment="1">
      <alignment horizontal="left"/>
    </xf>
    <xf numFmtId="0" fontId="3" fillId="0" borderId="0" xfId="11" applyFont="1" applyAlignment="1">
      <alignment horizontal="center"/>
    </xf>
    <xf numFmtId="0" fontId="3" fillId="0" borderId="0" xfId="11" applyFont="1" applyBorder="1" applyAlignment="1">
      <alignment horizontal="center"/>
    </xf>
    <xf numFmtId="0" fontId="16" fillId="0" borderId="0" xfId="11" applyFont="1" applyAlignment="1">
      <alignment horizontal="center"/>
    </xf>
    <xf numFmtId="3" fontId="16" fillId="0" borderId="0" xfId="11" applyNumberFormat="1" applyFont="1" applyAlignment="1">
      <alignment horizontal="center"/>
    </xf>
    <xf numFmtId="0" fontId="31" fillId="0" borderId="0" xfId="11" applyFont="1" applyBorder="1" applyAlignment="1">
      <alignment horizontal="center"/>
    </xf>
    <xf numFmtId="0" fontId="77" fillId="0" borderId="0" xfId="0" applyFont="1" applyBorder="1" applyAlignment="1">
      <alignment vertical="top" wrapText="1"/>
    </xf>
    <xf numFmtId="0" fontId="72" fillId="0" borderId="0" xfId="0" applyFont="1" applyBorder="1" applyAlignment="1">
      <alignment vertical="top" wrapText="1"/>
    </xf>
    <xf numFmtId="0" fontId="67" fillId="0" borderId="0" xfId="0" applyFont="1" applyAlignment="1">
      <alignment horizontal="left" wrapText="1"/>
    </xf>
    <xf numFmtId="0" fontId="71" fillId="0" borderId="0" xfId="0" applyFont="1" applyBorder="1" applyAlignment="1">
      <alignment vertical="top" wrapText="1"/>
    </xf>
    <xf numFmtId="0" fontId="67" fillId="0" borderId="0" xfId="0" applyFont="1" applyBorder="1" applyAlignment="1">
      <alignment vertical="top" wrapText="1"/>
    </xf>
    <xf numFmtId="0" fontId="71" fillId="0" borderId="0" xfId="0" applyFont="1" applyBorder="1" applyAlignment="1">
      <alignment horizontal="center" vertical="top"/>
    </xf>
    <xf numFmtId="0" fontId="72" fillId="0" borderId="0" xfId="0" applyFont="1" applyBorder="1" applyAlignment="1">
      <alignment horizontal="center" vertical="top"/>
    </xf>
    <xf numFmtId="0" fontId="15" fillId="4" borderId="0" xfId="0" applyFont="1" applyFill="1" applyBorder="1" applyAlignment="1">
      <alignment vertical="top" wrapText="1"/>
    </xf>
    <xf numFmtId="0" fontId="15" fillId="0" borderId="0" xfId="0" applyFont="1" applyAlignment="1">
      <alignment horizontal="left" wrapText="1"/>
    </xf>
    <xf numFmtId="0" fontId="71" fillId="0" borderId="0" xfId="0" applyNumberFormat="1" applyFont="1" applyBorder="1" applyAlignment="1">
      <alignment vertical="top" wrapText="1"/>
    </xf>
    <xf numFmtId="0" fontId="71" fillId="0" borderId="0" xfId="0" applyFont="1" applyFill="1" applyBorder="1" applyAlignment="1">
      <alignment vertical="top" wrapText="1"/>
    </xf>
    <xf numFmtId="0" fontId="16" fillId="0" borderId="72" xfId="0" applyNumberFormat="1" applyFont="1" applyBorder="1" applyAlignment="1">
      <alignment horizontal="center" vertical="center" wrapText="1"/>
    </xf>
    <xf numFmtId="0" fontId="6" fillId="0" borderId="98" xfId="0" applyNumberFormat="1" applyFont="1" applyBorder="1" applyAlignment="1">
      <alignment horizontal="center" vertical="center" wrapText="1"/>
    </xf>
    <xf numFmtId="0" fontId="6" fillId="0" borderId="8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42" xfId="0" applyNumberFormat="1" applyFont="1" applyBorder="1" applyAlignment="1">
      <alignment horizontal="center" vertical="center" wrapText="1"/>
    </xf>
    <xf numFmtId="165" fontId="3" fillId="0" borderId="0" xfId="0" applyNumberFormat="1" applyFont="1" applyAlignment="1">
      <alignment horizontal="center" wrapText="1"/>
    </xf>
    <xf numFmtId="0" fontId="16" fillId="0" borderId="2"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72" xfId="0" applyNumberFormat="1" applyFont="1" applyBorder="1" applyAlignment="1">
      <alignment horizontal="center" vertical="center"/>
    </xf>
    <xf numFmtId="0" fontId="6" fillId="0" borderId="98" xfId="0" applyNumberFormat="1" applyFont="1" applyBorder="1" applyAlignment="1">
      <alignment horizontal="center" vertical="center"/>
    </xf>
    <xf numFmtId="0" fontId="6" fillId="0" borderId="89"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42" xfId="0" applyNumberFormat="1" applyFont="1" applyBorder="1" applyAlignment="1">
      <alignment horizontal="center" vertical="center"/>
    </xf>
    <xf numFmtId="0" fontId="16" fillId="0" borderId="72" xfId="0" applyNumberFormat="1" applyFont="1" applyBorder="1" applyAlignment="1">
      <alignment horizontal="center"/>
    </xf>
    <xf numFmtId="0" fontId="16" fillId="0" borderId="8" xfId="0" applyNumberFormat="1" applyFont="1" applyBorder="1" applyAlignment="1">
      <alignment horizontal="center"/>
    </xf>
    <xf numFmtId="0" fontId="16" fillId="0" borderId="67" xfId="0" applyNumberFormat="1" applyFont="1" applyBorder="1" applyAlignment="1">
      <alignment horizontal="center"/>
    </xf>
    <xf numFmtId="0" fontId="3" fillId="0" borderId="0" xfId="0" applyFont="1" applyFill="1" applyBorder="1" applyAlignment="1">
      <alignment wrapText="1"/>
    </xf>
    <xf numFmtId="165" fontId="6" fillId="0" borderId="0" xfId="0" applyNumberFormat="1" applyFont="1" applyAlignment="1">
      <alignment horizontal="center"/>
    </xf>
    <xf numFmtId="165" fontId="6" fillId="0" borderId="3" xfId="0" applyNumberFormat="1" applyFont="1" applyBorder="1" applyAlignment="1">
      <alignment horizontal="center"/>
    </xf>
    <xf numFmtId="165" fontId="9" fillId="0" borderId="0" xfId="0" applyNumberFormat="1" applyFont="1" applyAlignment="1">
      <alignment horizontal="center"/>
    </xf>
    <xf numFmtId="0" fontId="6" fillId="0" borderId="0" xfId="0" applyFont="1" applyBorder="1" applyAlignment="1">
      <alignment horizontal="center"/>
    </xf>
    <xf numFmtId="165" fontId="10" fillId="0" borderId="0" xfId="0" applyNumberFormat="1" applyFont="1" applyAlignment="1">
      <alignment horizontal="center"/>
    </xf>
    <xf numFmtId="0" fontId="6" fillId="0" borderId="0" xfId="0" applyFont="1" applyAlignment="1">
      <alignment horizontal="center"/>
    </xf>
    <xf numFmtId="165" fontId="11" fillId="0" borderId="0" xfId="0" applyNumberFormat="1" applyFont="1" applyAlignment="1">
      <alignment horizontal="center"/>
    </xf>
    <xf numFmtId="0" fontId="14" fillId="4" borderId="0" xfId="0" applyFont="1" applyFill="1" applyBorder="1" applyAlignment="1">
      <alignment wrapText="1"/>
    </xf>
    <xf numFmtId="0" fontId="14" fillId="0" borderId="0" xfId="0" applyFont="1" applyBorder="1" applyAlignment="1">
      <alignment wrapText="1"/>
    </xf>
    <xf numFmtId="165" fontId="14" fillId="4" borderId="0" xfId="0" applyNumberFormat="1" applyFont="1" applyFill="1" applyAlignment="1">
      <alignment wrapText="1"/>
    </xf>
    <xf numFmtId="0" fontId="16" fillId="0" borderId="89" xfId="0" applyNumberFormat="1" applyFont="1" applyBorder="1" applyAlignment="1">
      <alignment horizontal="center" vertical="center" wrapText="1"/>
    </xf>
    <xf numFmtId="0" fontId="16" fillId="0" borderId="42" xfId="0" applyNumberFormat="1" applyFont="1" applyBorder="1" applyAlignment="1">
      <alignment horizontal="center" vertical="center" wrapText="1"/>
    </xf>
    <xf numFmtId="0" fontId="3" fillId="0" borderId="0" xfId="0" applyNumberFormat="1" applyFont="1" applyAlignment="1"/>
    <xf numFmtId="0" fontId="10" fillId="0" borderId="0" xfId="0" applyNumberFormat="1" applyFont="1" applyAlignment="1">
      <alignment horizontal="center"/>
    </xf>
    <xf numFmtId="0" fontId="6" fillId="0" borderId="0" xfId="0" applyNumberFormat="1" applyFont="1" applyAlignment="1">
      <alignment horizontal="center"/>
    </xf>
    <xf numFmtId="0" fontId="11" fillId="0" borderId="0" xfId="0" applyNumberFormat="1" applyFont="1" applyAlignment="1">
      <alignment horizontal="center"/>
    </xf>
    <xf numFmtId="0" fontId="6" fillId="0" borderId="0" xfId="0" applyNumberFormat="1" applyFont="1" applyBorder="1" applyAlignment="1">
      <alignment horizontal="center"/>
    </xf>
    <xf numFmtId="0" fontId="9" fillId="0" borderId="0" xfId="0" applyNumberFormat="1" applyFont="1" applyAlignment="1">
      <alignment horizontal="center"/>
    </xf>
    <xf numFmtId="0" fontId="6" fillId="0" borderId="98" xfId="0" applyNumberFormat="1" applyFont="1" applyBorder="1" applyAlignment="1"/>
    <xf numFmtId="0" fontId="6" fillId="0" borderId="67" xfId="0" applyNumberFormat="1" applyFont="1" applyBorder="1" applyAlignment="1"/>
    <xf numFmtId="0" fontId="6" fillId="0" borderId="68" xfId="0" applyNumberFormat="1" applyFont="1" applyBorder="1" applyAlignment="1"/>
    <xf numFmtId="0" fontId="16" fillId="0" borderId="40" xfId="0" applyNumberFormat="1" applyFont="1" applyBorder="1" applyAlignment="1">
      <alignment horizontal="center"/>
    </xf>
    <xf numFmtId="0" fontId="6" fillId="0" borderId="43" xfId="0" applyNumberFormat="1" applyFont="1" applyBorder="1" applyAlignment="1">
      <alignment horizontal="center"/>
    </xf>
    <xf numFmtId="0" fontId="6" fillId="0" borderId="20" xfId="0" applyNumberFormat="1" applyFont="1" applyBorder="1" applyAlignment="1">
      <alignment horizontal="center"/>
    </xf>
    <xf numFmtId="0" fontId="6" fillId="0" borderId="72" xfId="0" applyNumberFormat="1" applyFont="1" applyBorder="1" applyAlignment="1">
      <alignment horizontal="center"/>
    </xf>
    <xf numFmtId="0" fontId="3" fillId="0" borderId="13" xfId="0" applyNumberFormat="1" applyFont="1" applyBorder="1" applyAlignment="1">
      <alignment horizontal="left"/>
    </xf>
    <xf numFmtId="0" fontId="6" fillId="0" borderId="88" xfId="0" applyNumberFormat="1" applyFont="1" applyBorder="1" applyAlignment="1">
      <alignment horizontal="left"/>
    </xf>
    <xf numFmtId="0" fontId="6" fillId="0" borderId="49" xfId="0" applyNumberFormat="1" applyFont="1" applyBorder="1" applyAlignment="1">
      <alignment horizontal="left"/>
    </xf>
    <xf numFmtId="0" fontId="6" fillId="0" borderId="51" xfId="0" applyNumberFormat="1" applyFont="1" applyBorder="1" applyAlignment="1">
      <alignment horizontal="left"/>
    </xf>
    <xf numFmtId="165" fontId="26" fillId="4" borderId="0" xfId="0" applyNumberFormat="1" applyFont="1" applyFill="1" applyAlignment="1">
      <alignment vertical="top" wrapText="1"/>
    </xf>
    <xf numFmtId="165" fontId="40" fillId="4" borderId="0" xfId="0" applyNumberFormat="1" applyFont="1" applyFill="1" applyAlignment="1">
      <alignment vertical="top" wrapText="1"/>
    </xf>
    <xf numFmtId="165" fontId="40" fillId="4" borderId="0" xfId="0" applyNumberFormat="1" applyFont="1" applyFill="1" applyBorder="1" applyAlignment="1">
      <alignment vertical="top" wrapText="1"/>
    </xf>
    <xf numFmtId="0" fontId="26" fillId="4" borderId="0" xfId="0" applyFont="1" applyFill="1" applyBorder="1" applyAlignment="1">
      <alignment wrapText="1"/>
    </xf>
    <xf numFmtId="0" fontId="40" fillId="4" borderId="0" xfId="0" applyFont="1" applyFill="1" applyBorder="1" applyAlignment="1">
      <alignment wrapText="1"/>
    </xf>
    <xf numFmtId="0" fontId="26" fillId="4" borderId="0" xfId="0" applyFont="1" applyFill="1" applyBorder="1" applyAlignment="1">
      <alignment vertical="top" wrapText="1"/>
    </xf>
    <xf numFmtId="0" fontId="40" fillId="4" borderId="0" xfId="0" applyFont="1" applyFill="1" applyBorder="1" applyAlignment="1">
      <alignment vertical="top" wrapText="1"/>
    </xf>
    <xf numFmtId="165" fontId="47" fillId="0" borderId="0" xfId="0" applyNumberFormat="1" applyFont="1" applyAlignment="1">
      <alignment horizontal="left"/>
    </xf>
    <xf numFmtId="0" fontId="16" fillId="0" borderId="7" xfId="0" applyNumberFormat="1" applyFont="1" applyBorder="1" applyAlignment="1">
      <alignment horizontal="left" indent="5"/>
    </xf>
    <xf numFmtId="0" fontId="16" fillId="0" borderId="4" xfId="0" applyNumberFormat="1" applyFont="1" applyBorder="1" applyAlignment="1">
      <alignment horizontal="left" indent="5"/>
    </xf>
    <xf numFmtId="0" fontId="3" fillId="0" borderId="70" xfId="0" applyNumberFormat="1" applyFont="1" applyBorder="1" applyAlignment="1">
      <alignment horizontal="left"/>
    </xf>
    <xf numFmtId="0" fontId="6" fillId="0" borderId="87" xfId="0" applyNumberFormat="1" applyFont="1" applyBorder="1" applyAlignment="1">
      <alignment horizontal="left"/>
    </xf>
    <xf numFmtId="165" fontId="43" fillId="0" borderId="0" xfId="0" applyNumberFormat="1" applyFont="1" applyAlignment="1">
      <alignment horizontal="center"/>
    </xf>
    <xf numFmtId="0" fontId="43" fillId="0" borderId="0" xfId="0" applyFont="1" applyBorder="1" applyAlignment="1">
      <alignment horizontal="center"/>
    </xf>
    <xf numFmtId="165" fontId="42" fillId="0" borderId="98" xfId="0" applyNumberFormat="1" applyFont="1" applyBorder="1" applyAlignment="1">
      <alignment horizontal="center"/>
    </xf>
    <xf numFmtId="0" fontId="6" fillId="0" borderId="0" xfId="0" applyNumberFormat="1" applyFont="1" applyBorder="1" applyAlignment="1"/>
    <xf numFmtId="0" fontId="11" fillId="0" borderId="0" xfId="0" applyNumberFormat="1" applyFont="1" applyBorder="1" applyAlignment="1">
      <alignment horizontal="center"/>
    </xf>
    <xf numFmtId="3" fontId="17" fillId="0" borderId="0" xfId="0" applyNumberFormat="1" applyFont="1" applyBorder="1" applyAlignment="1">
      <alignment horizontal="center"/>
    </xf>
    <xf numFmtId="0" fontId="27" fillId="2" borderId="104" xfId="0" applyNumberFormat="1" applyFont="1" applyFill="1" applyBorder="1" applyAlignment="1">
      <alignment horizontal="center" wrapText="1"/>
    </xf>
    <xf numFmtId="0" fontId="6" fillId="0" borderId="16" xfId="0" applyNumberFormat="1" applyFont="1" applyBorder="1" applyAlignment="1">
      <alignment horizontal="center" wrapText="1"/>
    </xf>
    <xf numFmtId="165" fontId="6" fillId="0" borderId="0" xfId="0" applyNumberFormat="1" applyFont="1" applyBorder="1" applyAlignment="1">
      <alignment horizontal="center"/>
    </xf>
    <xf numFmtId="165" fontId="7" fillId="2" borderId="94" xfId="0" applyNumberFormat="1" applyFont="1" applyFill="1" applyBorder="1" applyAlignment="1">
      <alignment horizontal="center"/>
    </xf>
    <xf numFmtId="0" fontId="27" fillId="2" borderId="140" xfId="0" applyNumberFormat="1" applyFont="1" applyFill="1" applyBorder="1" applyAlignment="1">
      <alignment horizontal="center" wrapText="1"/>
    </xf>
    <xf numFmtId="0" fontId="6" fillId="0" borderId="141" xfId="0" applyNumberFormat="1" applyFont="1" applyBorder="1" applyAlignment="1">
      <alignment horizontal="center" wrapText="1"/>
    </xf>
    <xf numFmtId="0" fontId="27" fillId="2" borderId="105" xfId="0" applyNumberFormat="1" applyFont="1" applyFill="1" applyBorder="1" applyAlignment="1">
      <alignment horizontal="center" wrapText="1"/>
    </xf>
    <xf numFmtId="0" fontId="27" fillId="2" borderId="106" xfId="0" applyNumberFormat="1" applyFont="1" applyFill="1" applyBorder="1" applyAlignment="1">
      <alignment horizontal="center" wrapText="1"/>
    </xf>
    <xf numFmtId="0" fontId="27" fillId="2" borderId="107" xfId="0" applyNumberFormat="1" applyFont="1" applyFill="1" applyBorder="1" applyAlignment="1">
      <alignment horizontal="center" vertical="center"/>
    </xf>
    <xf numFmtId="0" fontId="27" fillId="2" borderId="108" xfId="0" applyNumberFormat="1" applyFont="1" applyFill="1" applyBorder="1" applyAlignment="1">
      <alignment horizontal="center" vertical="center"/>
    </xf>
    <xf numFmtId="0" fontId="27" fillId="2" borderId="109" xfId="0" applyNumberFormat="1" applyFont="1" applyFill="1" applyBorder="1" applyAlignment="1">
      <alignment horizontal="center" vertical="center"/>
    </xf>
    <xf numFmtId="0" fontId="27" fillId="2" borderId="110" xfId="0" applyNumberFormat="1" applyFont="1" applyFill="1" applyBorder="1" applyAlignment="1">
      <alignment horizontal="center" vertical="center" wrapText="1"/>
    </xf>
    <xf numFmtId="0" fontId="6" fillId="0" borderId="111" xfId="0" applyNumberFormat="1" applyFont="1" applyBorder="1" applyAlignment="1">
      <alignment horizontal="center" vertical="center" wrapText="1"/>
    </xf>
    <xf numFmtId="0" fontId="6" fillId="0" borderId="112" xfId="0" applyNumberFormat="1" applyFont="1" applyBorder="1" applyAlignment="1">
      <alignment horizontal="center" wrapText="1"/>
    </xf>
    <xf numFmtId="0" fontId="27" fillId="2" borderId="113" xfId="0" applyNumberFormat="1" applyFont="1" applyFill="1" applyBorder="1" applyAlignment="1">
      <alignment horizontal="center" wrapText="1"/>
    </xf>
    <xf numFmtId="0" fontId="6" fillId="0" borderId="114" xfId="0" applyNumberFormat="1" applyFont="1" applyBorder="1" applyAlignment="1">
      <alignment horizontal="center" wrapText="1"/>
    </xf>
    <xf numFmtId="0" fontId="27" fillId="2" borderId="115" xfId="0" applyNumberFormat="1" applyFont="1" applyFill="1" applyBorder="1" applyAlignment="1">
      <alignment horizontal="center" wrapText="1"/>
    </xf>
    <xf numFmtId="0" fontId="6" fillId="0" borderId="8" xfId="0" applyNumberFormat="1" applyFont="1" applyBorder="1" applyAlignment="1">
      <alignment wrapText="1"/>
    </xf>
    <xf numFmtId="0" fontId="6" fillId="0" borderId="93" xfId="0" applyNumberFormat="1" applyFont="1" applyBorder="1" applyAlignment="1">
      <alignment wrapText="1"/>
    </xf>
    <xf numFmtId="0" fontId="34" fillId="2" borderId="116" xfId="0" applyNumberFormat="1" applyFont="1" applyFill="1" applyBorder="1" applyAlignment="1">
      <alignment horizontal="center" wrapText="1"/>
    </xf>
    <xf numFmtId="0" fontId="23" fillId="0" borderId="94" xfId="0" applyNumberFormat="1" applyFont="1" applyBorder="1" applyAlignment="1">
      <alignment horizontal="center" wrapText="1"/>
    </xf>
    <xf numFmtId="0" fontId="34" fillId="2" borderId="29" xfId="0" applyNumberFormat="1" applyFont="1" applyFill="1" applyBorder="1" applyAlignment="1">
      <alignment horizontal="center" wrapText="1"/>
    </xf>
    <xf numFmtId="0" fontId="23" fillId="0" borderId="31" xfId="0" applyNumberFormat="1" applyFont="1" applyBorder="1" applyAlignment="1">
      <alignment horizontal="center" wrapText="1"/>
    </xf>
    <xf numFmtId="0" fontId="23" fillId="0" borderId="30" xfId="0" applyNumberFormat="1" applyFont="1" applyBorder="1" applyAlignment="1">
      <alignment horizontal="center" wrapText="1"/>
    </xf>
    <xf numFmtId="0" fontId="34" fillId="2" borderId="0" xfId="0" applyNumberFormat="1" applyFont="1" applyFill="1" applyAlignment="1">
      <alignment horizontal="center"/>
    </xf>
    <xf numFmtId="0" fontId="34" fillId="2" borderId="36" xfId="0" applyNumberFormat="1" applyFont="1" applyFill="1" applyBorder="1" applyAlignment="1">
      <alignment horizontal="center"/>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0" fontId="21" fillId="4" borderId="0" xfId="0" applyFont="1" applyFill="1" applyBorder="1" applyAlignment="1">
      <alignment horizontal="center"/>
    </xf>
    <xf numFmtId="0" fontId="14" fillId="4" borderId="0" xfId="0" applyFont="1" applyFill="1" applyBorder="1" applyAlignment="1">
      <alignment horizontal="left" vertical="top" wrapText="1"/>
    </xf>
    <xf numFmtId="0" fontId="23" fillId="0" borderId="32" xfId="0" applyNumberFormat="1" applyFont="1" applyBorder="1" applyAlignment="1">
      <alignment wrapText="1"/>
    </xf>
    <xf numFmtId="0" fontId="23" fillId="0" borderId="116" xfId="0" applyNumberFormat="1" applyFont="1" applyBorder="1" applyAlignment="1">
      <alignment wrapText="1"/>
    </xf>
    <xf numFmtId="0" fontId="23" fillId="0" borderId="117" xfId="0" applyNumberFormat="1" applyFont="1" applyBorder="1" applyAlignment="1">
      <alignment wrapText="1"/>
    </xf>
    <xf numFmtId="3" fontId="7" fillId="2" borderId="94" xfId="0" applyNumberFormat="1" applyFont="1" applyFill="1" applyBorder="1" applyAlignment="1">
      <alignment horizontal="center"/>
    </xf>
    <xf numFmtId="0" fontId="34" fillId="2" borderId="116" xfId="0" applyNumberFormat="1" applyFont="1" applyFill="1" applyBorder="1" applyAlignment="1">
      <alignment horizontal="center"/>
    </xf>
    <xf numFmtId="0" fontId="23" fillId="0" borderId="94" xfId="0" applyNumberFormat="1" applyFont="1" applyBorder="1" applyAlignment="1">
      <alignment horizontal="center"/>
    </xf>
    <xf numFmtId="3" fontId="46" fillId="2" borderId="118" xfId="0" applyNumberFormat="1" applyFont="1" applyFill="1" applyBorder="1" applyAlignment="1">
      <alignment horizontal="center"/>
    </xf>
    <xf numFmtId="0" fontId="42" fillId="0" borderId="118" xfId="0" applyFont="1" applyBorder="1" applyAlignment="1">
      <alignment horizontal="center"/>
    </xf>
    <xf numFmtId="0" fontId="25" fillId="2" borderId="119" xfId="0" applyNumberFormat="1" applyFont="1" applyFill="1" applyBorder="1" applyAlignment="1">
      <alignment wrapText="1"/>
    </xf>
    <xf numFmtId="0" fontId="6" fillId="0" borderId="120" xfId="0" applyNumberFormat="1" applyFont="1" applyBorder="1" applyAlignment="1">
      <alignment wrapText="1"/>
    </xf>
    <xf numFmtId="0" fontId="6" fillId="0" borderId="121" xfId="0" applyNumberFormat="1" applyFont="1" applyBorder="1" applyAlignment="1">
      <alignment wrapText="1"/>
    </xf>
    <xf numFmtId="0" fontId="23" fillId="0" borderId="31" xfId="0" applyNumberFormat="1" applyFont="1" applyBorder="1"/>
    <xf numFmtId="0" fontId="23" fillId="0" borderId="30" xfId="0" applyNumberFormat="1" applyFont="1" applyBorder="1"/>
    <xf numFmtId="0" fontId="35" fillId="2" borderId="0" xfId="0" applyNumberFormat="1" applyFont="1" applyFill="1" applyAlignment="1">
      <alignment horizontal="center"/>
    </xf>
    <xf numFmtId="165" fontId="14" fillId="4" borderId="0" xfId="0" applyNumberFormat="1" applyFont="1" applyFill="1" applyAlignment="1">
      <alignment vertical="top" wrapText="1"/>
    </xf>
    <xf numFmtId="165" fontId="14" fillId="4" borderId="0" xfId="0" applyNumberFormat="1" applyFont="1" applyFill="1" applyBorder="1" applyAlignment="1">
      <alignment vertical="top" wrapText="1"/>
    </xf>
    <xf numFmtId="0" fontId="35" fillId="2" borderId="0" xfId="0" applyNumberFormat="1" applyFont="1" applyFill="1" applyAlignment="1"/>
    <xf numFmtId="0" fontId="6" fillId="0" borderId="0" xfId="0" applyNumberFormat="1" applyFont="1" applyAlignment="1"/>
    <xf numFmtId="165" fontId="34" fillId="2" borderId="0" xfId="0" applyNumberFormat="1" applyFont="1" applyFill="1" applyAlignment="1">
      <alignment horizontal="center"/>
    </xf>
    <xf numFmtId="165" fontId="7" fillId="2" borderId="0" xfId="0" applyNumberFormat="1" applyFont="1" applyFill="1" applyAlignment="1">
      <alignment horizontal="center"/>
    </xf>
    <xf numFmtId="0" fontId="25" fillId="2" borderId="99" xfId="0" applyNumberFormat="1" applyFont="1" applyFill="1" applyBorder="1" applyAlignment="1">
      <alignment horizontal="center" vertical="center" wrapText="1"/>
    </xf>
    <xf numFmtId="0" fontId="6" fillId="0" borderId="100"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142" xfId="0" applyNumberFormat="1" applyFont="1" applyBorder="1" applyAlignment="1">
      <alignment horizontal="center" vertical="center" wrapText="1"/>
    </xf>
    <xf numFmtId="0" fontId="6" fillId="0" borderId="39" xfId="0" applyNumberFormat="1" applyFont="1" applyBorder="1" applyAlignment="1">
      <alignment horizontal="center" vertical="center" wrapText="1"/>
    </xf>
    <xf numFmtId="0" fontId="25" fillId="2" borderId="122" xfId="0" applyNumberFormat="1" applyFont="1" applyFill="1" applyBorder="1" applyAlignment="1">
      <alignment wrapText="1"/>
    </xf>
    <xf numFmtId="0" fontId="6" fillId="0" borderId="6" xfId="0" applyNumberFormat="1" applyFont="1" applyBorder="1" applyAlignment="1">
      <alignment wrapText="1"/>
    </xf>
    <xf numFmtId="0" fontId="6" fillId="0" borderId="92" xfId="0" applyNumberFormat="1" applyFont="1" applyBorder="1" applyAlignment="1">
      <alignment wrapText="1"/>
    </xf>
    <xf numFmtId="165" fontId="44" fillId="2" borderId="0" xfId="0" applyNumberFormat="1" applyFont="1" applyFill="1" applyAlignment="1">
      <alignment horizontal="center"/>
    </xf>
    <xf numFmtId="165" fontId="7" fillId="2" borderId="68" xfId="0" applyNumberFormat="1" applyFont="1" applyFill="1" applyBorder="1" applyAlignment="1">
      <alignment horizontal="center"/>
    </xf>
    <xf numFmtId="0" fontId="36" fillId="2" borderId="0" xfId="0" applyNumberFormat="1" applyFont="1" applyFill="1" applyAlignment="1">
      <alignment horizontal="center"/>
    </xf>
    <xf numFmtId="0" fontId="0" fillId="0" borderId="0" xfId="0" applyNumberFormat="1" applyBorder="1" applyAlignment="1"/>
    <xf numFmtId="3" fontId="17" fillId="0" borderId="0" xfId="0" applyNumberFormat="1" applyFont="1" applyBorder="1" applyAlignment="1"/>
    <xf numFmtId="0" fontId="0" fillId="0" borderId="0" xfId="0" applyBorder="1" applyAlignment="1"/>
    <xf numFmtId="0" fontId="10" fillId="0" borderId="0" xfId="0" applyNumberFormat="1" applyFont="1" applyBorder="1" applyAlignment="1">
      <alignment horizontal="center"/>
    </xf>
    <xf numFmtId="0" fontId="3" fillId="4" borderId="0" xfId="0" applyFont="1" applyFill="1" applyBorder="1" applyAlignment="1">
      <alignment vertical="top" wrapText="1"/>
    </xf>
    <xf numFmtId="0" fontId="3" fillId="4" borderId="0" xfId="0" applyFont="1" applyFill="1" applyBorder="1" applyAlignment="1">
      <alignment wrapText="1"/>
    </xf>
    <xf numFmtId="0" fontId="3" fillId="4" borderId="0" xfId="0" applyFont="1" applyFill="1" applyBorder="1" applyAlignment="1">
      <alignment horizontal="left" wrapText="1"/>
    </xf>
    <xf numFmtId="0" fontId="3" fillId="4" borderId="0" xfId="0" applyNumberFormat="1" applyFont="1" applyFill="1" applyBorder="1" applyAlignment="1">
      <alignment horizontal="left" wrapText="1"/>
    </xf>
    <xf numFmtId="165" fontId="70" fillId="4" borderId="0" xfId="0" applyNumberFormat="1" applyFont="1" applyFill="1" applyBorder="1" applyAlignment="1">
      <alignment horizontal="center"/>
    </xf>
    <xf numFmtId="165" fontId="3" fillId="4" borderId="0" xfId="0" applyNumberFormat="1" applyFont="1" applyFill="1" applyAlignment="1">
      <alignment wrapText="1"/>
    </xf>
    <xf numFmtId="165" fontId="3" fillId="4" borderId="0" xfId="0" applyNumberFormat="1" applyFont="1" applyFill="1" applyBorder="1" applyAlignment="1">
      <alignment wrapText="1"/>
    </xf>
    <xf numFmtId="165" fontId="43" fillId="0" borderId="0" xfId="0" applyNumberFormat="1" applyFont="1" applyBorder="1" applyAlignment="1">
      <alignment horizontal="center"/>
    </xf>
    <xf numFmtId="0" fontId="42" fillId="0" borderId="0" xfId="0" applyFont="1" applyBorder="1" applyAlignment="1">
      <alignment horizontal="center"/>
    </xf>
    <xf numFmtId="0" fontId="64" fillId="4" borderId="0" xfId="0" applyFont="1" applyFill="1" applyBorder="1" applyAlignment="1">
      <alignment horizontal="left" wrapText="1"/>
    </xf>
    <xf numFmtId="0" fontId="3" fillId="4" borderId="0" xfId="0" applyNumberFormat="1" applyFont="1" applyFill="1" applyAlignment="1">
      <alignment horizontal="left" wrapText="1"/>
    </xf>
    <xf numFmtId="0" fontId="7" fillId="2" borderId="72" xfId="0" applyNumberFormat="1" applyFont="1" applyFill="1" applyBorder="1" applyAlignment="1"/>
    <xf numFmtId="0" fontId="0" fillId="0" borderId="67" xfId="0" applyNumberFormat="1" applyBorder="1" applyAlignment="1"/>
    <xf numFmtId="0" fontId="9" fillId="0" borderId="0" xfId="0" applyNumberFormat="1" applyFont="1" applyBorder="1" applyAlignment="1">
      <alignment horizontal="center"/>
    </xf>
    <xf numFmtId="0" fontId="27" fillId="2" borderId="40" xfId="0" applyNumberFormat="1" applyFont="1" applyFill="1" applyBorder="1" applyAlignment="1">
      <alignment horizontal="center" vertical="center" wrapText="1"/>
    </xf>
    <xf numFmtId="0" fontId="0" fillId="0" borderId="43" xfId="0" applyNumberFormat="1" applyBorder="1" applyAlignment="1">
      <alignment horizontal="center" vertical="center" wrapText="1"/>
    </xf>
    <xf numFmtId="0" fontId="27" fillId="2" borderId="40"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7" fillId="2" borderId="20" xfId="0" applyNumberFormat="1" applyFont="1" applyFill="1" applyBorder="1" applyAlignment="1">
      <alignment horizontal="center" vertical="center"/>
    </xf>
    <xf numFmtId="0" fontId="22" fillId="0" borderId="40" xfId="0" applyNumberFormat="1" applyFont="1" applyBorder="1" applyAlignment="1">
      <alignment horizontal="center" vertical="center" wrapText="1"/>
    </xf>
    <xf numFmtId="0" fontId="22" fillId="0" borderId="20" xfId="0" applyNumberFormat="1" applyFont="1" applyBorder="1" applyAlignment="1">
      <alignment horizontal="center" vertical="center" wrapText="1"/>
    </xf>
    <xf numFmtId="0" fontId="23" fillId="0" borderId="0" xfId="7" applyFont="1" applyFill="1" applyAlignment="1">
      <alignment vertical="top" wrapText="1"/>
    </xf>
    <xf numFmtId="0" fontId="14" fillId="0" borderId="0" xfId="5" applyFont="1" applyFill="1" applyAlignment="1">
      <alignment vertical="top" wrapText="1"/>
    </xf>
    <xf numFmtId="3" fontId="17" fillId="0" borderId="0" xfId="5" applyNumberFormat="1" applyFont="1" applyAlignment="1">
      <alignment horizontal="center"/>
    </xf>
    <xf numFmtId="0" fontId="14" fillId="0" borderId="0" xfId="5" applyBorder="1" applyAlignment="1">
      <alignment horizontal="center"/>
    </xf>
    <xf numFmtId="3" fontId="16" fillId="2" borderId="0" xfId="10" applyNumberFormat="1" applyFont="1" applyFill="1" applyAlignment="1">
      <alignment horizontal="center"/>
    </xf>
    <xf numFmtId="0" fontId="16" fillId="2" borderId="0" xfId="10" applyFont="1" applyFill="1" applyAlignment="1">
      <alignment horizontal="center"/>
    </xf>
    <xf numFmtId="0" fontId="64" fillId="2" borderId="0" xfId="10" applyFont="1" applyFill="1" applyAlignment="1">
      <alignment horizontal="center"/>
    </xf>
    <xf numFmtId="0" fontId="3" fillId="2" borderId="0" xfId="10" applyFont="1" applyFill="1" applyAlignment="1">
      <alignment wrapText="1"/>
    </xf>
    <xf numFmtId="0" fontId="6" fillId="2" borderId="0" xfId="10" applyFont="1" applyFill="1" applyAlignment="1">
      <alignment wrapText="1"/>
    </xf>
    <xf numFmtId="0" fontId="3" fillId="2" borderId="0" xfId="10" applyNumberFormat="1" applyFont="1" applyFill="1" applyAlignment="1">
      <alignment horizontal="left" wrapText="1"/>
    </xf>
    <xf numFmtId="0" fontId="3" fillId="0" borderId="0" xfId="15" applyFont="1" applyBorder="1" applyAlignment="1">
      <alignment horizontal="left" vertical="top" wrapText="1"/>
    </xf>
    <xf numFmtId="0" fontId="3" fillId="2" borderId="0" xfId="10" applyFont="1" applyFill="1" applyAlignment="1">
      <alignment horizontal="left" wrapText="1"/>
    </xf>
  </cellXfs>
  <cellStyles count="16">
    <cellStyle name="Comma" xfId="1" builtinId="3"/>
    <cellStyle name="Comma 2" xfId="2"/>
    <cellStyle name="Comma 3" xfId="12"/>
    <cellStyle name="Currency" xfId="3" builtinId="4"/>
    <cellStyle name="Currency 2" xfId="4"/>
    <cellStyle name="Normal" xfId="0" builtinId="0"/>
    <cellStyle name="Normal 2" xfId="5"/>
    <cellStyle name="Normal 3" xfId="6"/>
    <cellStyle name="Normal 4" xfId="15"/>
    <cellStyle name="Normal_Appendix Exhibits.FINAL 2" xfId="7"/>
    <cellStyle name="Normal_Improve by DU" xfId="8"/>
    <cellStyle name="Normal_Rsrcs_X_ DOJ Goal  Obj" xfId="9"/>
    <cellStyle name="Normal_Rsrcs_X_ DOJ Goal  Obj 2" xfId="11"/>
    <cellStyle name="Normal_Sheet1 2" xfId="10"/>
    <cellStyle name="Percent 2" xfId="13"/>
    <cellStyle name="Percent 2 2"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99"/>
      <color rgb="FFCC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1</xdr:row>
      <xdr:rowOff>76200</xdr:rowOff>
    </xdr:from>
    <xdr:to>
      <xdr:col>13</xdr:col>
      <xdr:colOff>0</xdr:colOff>
      <xdr:row>28</xdr:row>
      <xdr:rowOff>25399</xdr:rowOff>
    </xdr:to>
    <xdr:pic>
      <xdr:nvPicPr>
        <xdr:cNvPr id="2" name="Picture 1" descr="Bureau of Alcohol, Tobacco, Firearms and Explosives organization chart"/>
        <xdr:cNvPicPr>
          <a:picLocks noChangeAspect="1" noChangeArrowheads="1"/>
        </xdr:cNvPicPr>
      </xdr:nvPicPr>
      <xdr:blipFill>
        <a:blip xmlns:r="http://schemas.openxmlformats.org/officeDocument/2006/relationships" r:embed="rId1" cstate="print"/>
        <a:srcRect/>
        <a:stretch>
          <a:fillRect/>
        </a:stretch>
      </xdr:blipFill>
      <xdr:spPr bwMode="auto">
        <a:xfrm>
          <a:off x="127000" y="330200"/>
          <a:ext cx="9779000" cy="5105399"/>
        </a:xfrm>
        <a:prstGeom prst="rect">
          <a:avLst/>
        </a:prstGeom>
        <a:noFill/>
        <a:ln w="9525">
          <a:solidFill>
            <a:srgbClr val="000000"/>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justice.gov/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justice.gov/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x.omb.gov/BUDGET/2013%20OMB/Budget%20Submission/Final%20to%20JMD/ATF%20FY13%20Exhibits%20OMB%20Submission%20508%20Compliant%2009%2020%2011%20FINAL%20Revis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 Organization Chart"/>
      <sheetName val="B. Summary of Requirements "/>
      <sheetName val="C. Increases Offsets"/>
      <sheetName val="E. ATB Justification"/>
      <sheetName val="F. 2011 Crosswalk"/>
      <sheetName val="I. Permanent Positions"/>
      <sheetName val="J. Financial Analysis"/>
      <sheetName val="K. Summary by Grade"/>
      <sheetName val="L. Summary by Object Class"/>
      <sheetName val="(N) Overseas"/>
      <sheetName val="(N-2) Domestic Agent"/>
      <sheetName val="(N-3) Domestic Attorney"/>
      <sheetName val="(N-4) Domestic Prof Sup"/>
      <sheetName val="(N-5) Domestic Clerical"/>
      <sheetName val="(P) IT"/>
      <sheetName val="Sheet1"/>
    </sheetNames>
    <sheetDataSet>
      <sheetData sheetId="0"/>
      <sheetData sheetId="1">
        <row r="5">
          <cell r="A5" t="str">
            <v>Bureau of Alcohol, Tobacco, Firearms and Explosives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6"/>
  <sheetViews>
    <sheetView view="pageBreakPreview" zoomScale="75" zoomScaleNormal="75" zoomScaleSheetLayoutView="75" workbookViewId="0">
      <selection activeCell="Q27" sqref="Q27"/>
    </sheetView>
  </sheetViews>
  <sheetFormatPr defaultRowHeight="15"/>
  <cols>
    <col min="14" max="14" width="1.5546875" style="90" customWidth="1"/>
  </cols>
  <sheetData>
    <row r="1" spans="1:14" ht="20.25">
      <c r="A1" s="150" t="s">
        <v>199</v>
      </c>
      <c r="N1" s="90" t="s">
        <v>0</v>
      </c>
    </row>
    <row r="2" spans="1:14">
      <c r="N2" s="90" t="s">
        <v>0</v>
      </c>
    </row>
    <row r="3" spans="1:14">
      <c r="N3" s="90" t="s">
        <v>0</v>
      </c>
    </row>
    <row r="4" spans="1:14">
      <c r="N4" s="90" t="s">
        <v>0</v>
      </c>
    </row>
    <row r="5" spans="1:14" ht="15.75">
      <c r="B5" s="168"/>
      <c r="N5" s="90" t="s">
        <v>0</v>
      </c>
    </row>
    <row r="6" spans="1:14">
      <c r="N6" s="90" t="s">
        <v>0</v>
      </c>
    </row>
    <row r="7" spans="1:14">
      <c r="N7" s="90" t="s">
        <v>0</v>
      </c>
    </row>
    <row r="8" spans="1:14">
      <c r="N8" s="90" t="s">
        <v>0</v>
      </c>
    </row>
    <row r="9" spans="1:14">
      <c r="N9" s="90" t="s">
        <v>0</v>
      </c>
    </row>
    <row r="10" spans="1:14">
      <c r="N10" s="90" t="s">
        <v>0</v>
      </c>
    </row>
    <row r="11" spans="1:14">
      <c r="N11" s="90" t="s">
        <v>0</v>
      </c>
    </row>
    <row r="12" spans="1:14">
      <c r="N12" s="90" t="s">
        <v>0</v>
      </c>
    </row>
    <row r="13" spans="1:14">
      <c r="N13" s="90" t="s">
        <v>0</v>
      </c>
    </row>
    <row r="14" spans="1:14">
      <c r="N14" s="90" t="s">
        <v>0</v>
      </c>
    </row>
    <row r="15" spans="1:14">
      <c r="N15" s="90" t="s">
        <v>0</v>
      </c>
    </row>
    <row r="16" spans="1:14">
      <c r="N16" s="90" t="s">
        <v>0</v>
      </c>
    </row>
    <row r="17" spans="1:14">
      <c r="N17" s="90" t="s">
        <v>0</v>
      </c>
    </row>
    <row r="18" spans="1:14">
      <c r="N18" s="90" t="s">
        <v>0</v>
      </c>
    </row>
    <row r="19" spans="1:14">
      <c r="N19" s="90" t="s">
        <v>0</v>
      </c>
    </row>
    <row r="20" spans="1:14">
      <c r="N20" s="90" t="s">
        <v>0</v>
      </c>
    </row>
    <row r="21" spans="1:14">
      <c r="N21" s="90" t="s">
        <v>0</v>
      </c>
    </row>
    <row r="22" spans="1:14">
      <c r="N22" s="90" t="s">
        <v>0</v>
      </c>
    </row>
    <row r="23" spans="1:14">
      <c r="N23" s="90" t="s">
        <v>0</v>
      </c>
    </row>
    <row r="24" spans="1:14">
      <c r="N24" s="90" t="s">
        <v>0</v>
      </c>
    </row>
    <row r="25" spans="1:14">
      <c r="N25" s="90" t="s">
        <v>0</v>
      </c>
    </row>
    <row r="26" spans="1:14">
      <c r="N26" s="90" t="s">
        <v>0</v>
      </c>
    </row>
    <row r="27" spans="1:14">
      <c r="N27" s="90" t="s">
        <v>0</v>
      </c>
    </row>
    <row r="28" spans="1:14">
      <c r="N28" s="90" t="s">
        <v>0</v>
      </c>
    </row>
    <row r="29" spans="1:14">
      <c r="A29" s="585"/>
      <c r="B29" s="586"/>
      <c r="C29" s="586"/>
      <c r="D29" s="586"/>
      <c r="E29" s="586"/>
      <c r="F29" s="586"/>
      <c r="G29" s="586"/>
      <c r="H29" s="586"/>
      <c r="I29" s="586"/>
      <c r="J29" s="586"/>
      <c r="K29" s="586"/>
      <c r="L29" s="586"/>
      <c r="M29" s="586"/>
      <c r="N29" s="90" t="s">
        <v>23</v>
      </c>
    </row>
    <row r="31" spans="1:14" ht="21" customHeight="1">
      <c r="A31" s="583"/>
      <c r="B31" s="583"/>
      <c r="C31" s="583"/>
      <c r="D31" s="583"/>
      <c r="E31" s="583"/>
      <c r="F31" s="583"/>
      <c r="G31" s="583"/>
      <c r="H31" s="583"/>
      <c r="I31" s="583"/>
      <c r="J31" s="583"/>
      <c r="K31" s="72"/>
    </row>
    <row r="32" spans="1:14" ht="72.75" customHeight="1">
      <c r="A32" s="584"/>
      <c r="B32" s="584"/>
      <c r="C32" s="584"/>
      <c r="D32" s="584"/>
      <c r="E32" s="584"/>
      <c r="F32" s="584"/>
      <c r="G32" s="584"/>
      <c r="H32" s="584"/>
      <c r="I32" s="584"/>
      <c r="J32" s="584"/>
      <c r="K32" s="65"/>
    </row>
    <row r="200" spans="1:1">
      <c r="A200" t="s">
        <v>133</v>
      </c>
    </row>
    <row r="256" spans="1:1" ht="15.75">
      <c r="A256" s="161" t="s">
        <v>135</v>
      </c>
    </row>
  </sheetData>
  <customSheetViews>
    <customSheetView guid="{3118AF25-8423-420A-806A-487665220C68}" scale="75" showPageBreaks="1" fitToPage="1" printArea="1" view="pageBreakPreview" topLeftCell="A10">
      <selection activeCell="I34" sqref="I34"/>
      <pageMargins left="0.75" right="0.75" top="1" bottom="1" header="0.5" footer="0.5"/>
      <printOptions horizontalCentered="1"/>
      <pageSetup scale="86" orientation="landscape" r:id="rId1"/>
      <headerFooter alignWithMargins="0">
        <oddFooter>&amp;C&amp;"Times New Roman,Regular"Exhibit A - Organizational Chart</oddFooter>
      </headerFooter>
    </customSheetView>
    <customSheetView guid="{56C0A34E-45B4-448B-85E5-70B3A8E63333}" scale="75" showPageBreaks="1" fitToPage="1" printArea="1" view="pageBreakPreview">
      <pageMargins left="0.75" right="0.75" top="1" bottom="1" header="0.5" footer="0.5"/>
      <printOptions horizontalCentered="1"/>
      <pageSetup scale="86" orientation="landscape" r:id="rId2"/>
      <headerFooter alignWithMargins="0">
        <oddFooter>&amp;C&amp;"Times New Roman,Regular"Exhibit A - Organizational Chart</oddFooter>
      </headerFooter>
    </customSheetView>
    <customSheetView guid="{4148B88B-8ED7-4FDE-9459-DEB244AD0552}" scale="75" showPageBreaks="1" fitToPage="1" printArea="1" view="pageBreakPreview">
      <pageMargins left="0.75" right="0.75" top="1" bottom="1" header="0.5" footer="0.5"/>
      <printOptions horizontalCentered="1"/>
      <pageSetup scale="86" orientation="landscape" r:id="rId3"/>
      <headerFooter alignWithMargins="0">
        <oddFooter>&amp;C&amp;"Times New Roman,Regular"Exhibit A - Organizational Chart</oddFooter>
      </headerFooter>
    </customSheetView>
    <customSheetView guid="{12C66D54-5067-4346-818B-6EAB1C8A9183}" scale="75" showPageBreaks="1" fitToPage="1" printArea="1" view="pageBreakPreview">
      <selection activeCell="I34" sqref="I34"/>
      <pageMargins left="0.75" right="0.75" top="1" bottom="1" header="0.5" footer="0.5"/>
      <printOptions horizontalCentered="1"/>
      <pageSetup scale="86" orientation="landscape" r:id="rId4"/>
      <headerFooter alignWithMargins="0">
        <oddFooter>&amp;C&amp;"Times New Roman,Regular"Exhibit A - Organizational Chart</oddFooter>
      </headerFooter>
    </customSheetView>
    <customSheetView guid="{A8222A56-4163-43FF-A952-8C1396AAF3AC}" scale="75" showPageBreaks="1" fitToPage="1" printArea="1" view="pageBreakPreview">
      <selection activeCell="Q27" sqref="Q27"/>
      <pageMargins left="0.75" right="0.75" top="1" bottom="1" header="0.5" footer="0.5"/>
      <printOptions horizontalCentered="1"/>
      <pageSetup scale="86" orientation="landscape" r:id="rId5"/>
      <headerFooter alignWithMargins="0">
        <oddFooter>&amp;C&amp;"Times New Roman,Regular"Exhibit A - Organizational Chart</oddFooter>
      </headerFooter>
    </customSheetView>
  </customSheetViews>
  <mergeCells count="3">
    <mergeCell ref="A31:J31"/>
    <mergeCell ref="A32:J32"/>
    <mergeCell ref="A29:M29"/>
  </mergeCells>
  <phoneticPr fontId="0" type="noConversion"/>
  <printOptions horizontalCentered="1"/>
  <pageMargins left="0.75" right="0.75" top="1" bottom="1" header="0.5" footer="0.5"/>
  <pageSetup scale="86" orientation="landscape" r:id="rId6"/>
  <headerFooter alignWithMargins="0">
    <oddFooter>&amp;C&amp;"Times New Roman,Regular"Exhibit A - Organizational Chart</oddFooter>
  </headerFooter>
  <drawing r:id="rId7"/>
</worksheet>
</file>

<file path=xl/worksheets/sheet10.xml><?xml version="1.0" encoding="utf-8"?>
<worksheet xmlns="http://schemas.openxmlformats.org/spreadsheetml/2006/main" xmlns:r="http://schemas.openxmlformats.org/officeDocument/2006/relationships">
  <sheetPr codeName="Sheet15">
    <pageSetUpPr fitToPage="1"/>
  </sheetPr>
  <dimension ref="A1:AP50"/>
  <sheetViews>
    <sheetView view="pageBreakPreview" zoomScale="60" zoomScaleNormal="75" workbookViewId="0">
      <pane xSplit="1" ySplit="10" topLeftCell="B11" activePane="bottomRight" state="frozen"/>
      <selection pane="topRight" activeCell="B1" sqref="B1"/>
      <selection pane="bottomLeft" activeCell="A11" sqref="A11"/>
      <selection pane="bottomRight" activeCell="A23" sqref="A23"/>
    </sheetView>
  </sheetViews>
  <sheetFormatPr defaultRowHeight="15"/>
  <cols>
    <col min="1" max="1" width="57.44140625" customWidth="1"/>
    <col min="2" max="2" width="6.21875" customWidth="1"/>
    <col min="3" max="3" width="9.77734375" style="56" customWidth="1"/>
    <col min="4" max="4" width="6.21875" customWidth="1"/>
    <col min="5" max="5" width="9.77734375" style="56" customWidth="1"/>
    <col min="6" max="6" width="6.21875" customWidth="1"/>
    <col min="7" max="7" width="11.77734375" style="56" customWidth="1"/>
    <col min="8" max="8" width="6.21875" customWidth="1"/>
    <col min="9" max="9" width="9.77734375" style="56" customWidth="1"/>
    <col min="10" max="10" width="6.21875" customWidth="1"/>
    <col min="11" max="11" width="9.77734375" style="56" customWidth="1"/>
    <col min="12" max="12" width="6.21875" customWidth="1"/>
    <col min="13" max="13" width="10.6640625" style="56" customWidth="1"/>
    <col min="14" max="14" width="6.21875" customWidth="1"/>
    <col min="15" max="15" width="9.77734375" style="56" customWidth="1"/>
    <col min="16" max="16" width="6.21875" customWidth="1"/>
    <col min="17" max="17" width="9.77734375" style="56" customWidth="1"/>
    <col min="18" max="18" width="6.21875" customWidth="1"/>
    <col min="19" max="19" width="9.77734375" style="56" customWidth="1"/>
    <col min="20" max="20" width="6.21875" hidden="1" customWidth="1"/>
    <col min="21" max="21" width="9.77734375" style="56" hidden="1" customWidth="1"/>
    <col min="22" max="22" width="6.21875" hidden="1" customWidth="1"/>
    <col min="23" max="23" width="9.77734375" style="56" hidden="1" customWidth="1"/>
    <col min="24" max="24" width="6.21875" hidden="1" customWidth="1"/>
    <col min="25" max="25" width="9.77734375" style="56" hidden="1" customWidth="1"/>
    <col min="26" max="26" width="10.5546875" bestFit="1" customWidth="1"/>
    <col min="27" max="27" width="11.44140625" style="56" customWidth="1"/>
    <col min="28" max="28" width="0.6640625" style="98" customWidth="1"/>
  </cols>
  <sheetData>
    <row r="1" spans="1:28" ht="20.25">
      <c r="A1" s="181" t="s">
        <v>29</v>
      </c>
      <c r="B1" s="259"/>
      <c r="C1" s="344"/>
      <c r="D1" s="259"/>
      <c r="E1" s="344"/>
      <c r="F1" s="259"/>
      <c r="G1" s="344"/>
      <c r="H1" s="259"/>
      <c r="I1" s="344"/>
      <c r="J1" s="259"/>
      <c r="K1" s="344"/>
      <c r="L1" s="259"/>
      <c r="M1" s="344"/>
      <c r="N1" s="259"/>
      <c r="O1" s="344"/>
      <c r="P1" s="259"/>
      <c r="Q1" s="344"/>
      <c r="R1" s="259"/>
      <c r="S1" s="344"/>
      <c r="T1" s="259"/>
      <c r="U1" s="344"/>
      <c r="V1" s="259"/>
      <c r="W1" s="344"/>
      <c r="X1" s="259"/>
      <c r="Y1" s="344"/>
      <c r="Z1" s="259"/>
      <c r="AA1" s="345"/>
      <c r="AB1" s="95" t="s">
        <v>0</v>
      </c>
    </row>
    <row r="2" spans="1:28" ht="13.15" customHeight="1">
      <c r="A2" s="849"/>
      <c r="B2" s="849"/>
      <c r="C2" s="849"/>
      <c r="D2" s="849"/>
      <c r="E2" s="849"/>
      <c r="F2" s="849"/>
      <c r="G2" s="849"/>
      <c r="H2" s="849"/>
      <c r="I2" s="849"/>
      <c r="J2" s="849"/>
      <c r="K2" s="849"/>
      <c r="L2" s="849"/>
      <c r="M2" s="849"/>
      <c r="N2" s="849"/>
      <c r="O2" s="849"/>
      <c r="P2" s="849"/>
      <c r="Q2" s="849"/>
      <c r="R2" s="849"/>
      <c r="S2" s="849"/>
      <c r="T2" s="849"/>
      <c r="U2" s="849"/>
      <c r="V2" s="849"/>
      <c r="W2" s="849"/>
      <c r="X2" s="849"/>
      <c r="Y2" s="849"/>
      <c r="Z2" s="849"/>
      <c r="AA2" s="850"/>
      <c r="AB2" s="95" t="s">
        <v>0</v>
      </c>
    </row>
    <row r="3" spans="1:28" ht="18.75">
      <c r="A3" s="789" t="s">
        <v>4</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95" t="s">
        <v>0</v>
      </c>
    </row>
    <row r="4" spans="1:28" ht="16.5">
      <c r="A4" s="791" t="str">
        <f>+'B. Summary of Requirements '!A5</f>
        <v>Bureau of Alcohol, Tobacco, Firearms and Explosives</v>
      </c>
      <c r="B4" s="791"/>
      <c r="C4" s="791"/>
      <c r="D4" s="791"/>
      <c r="E4" s="791"/>
      <c r="F4" s="791"/>
      <c r="G4" s="791"/>
      <c r="H4" s="791"/>
      <c r="I4" s="791"/>
      <c r="J4" s="791"/>
      <c r="K4" s="791"/>
      <c r="L4" s="791"/>
      <c r="M4" s="791"/>
      <c r="N4" s="791"/>
      <c r="O4" s="791"/>
      <c r="P4" s="791"/>
      <c r="Q4" s="791"/>
      <c r="R4" s="791"/>
      <c r="S4" s="791"/>
      <c r="T4" s="791"/>
      <c r="U4" s="791"/>
      <c r="V4" s="791"/>
      <c r="W4" s="791"/>
      <c r="X4" s="791"/>
      <c r="Y4" s="791"/>
      <c r="Z4" s="791"/>
      <c r="AA4" s="791"/>
      <c r="AB4" s="95" t="s">
        <v>0</v>
      </c>
    </row>
    <row r="5" spans="1:28" ht="16.5">
      <c r="A5" s="791" t="str">
        <f>+'B. Summary of Requirements '!A6</f>
        <v>Salaries and Expenses</v>
      </c>
      <c r="B5" s="791"/>
      <c r="C5" s="791"/>
      <c r="D5" s="791"/>
      <c r="E5" s="791"/>
      <c r="F5" s="791"/>
      <c r="G5" s="791"/>
      <c r="H5" s="791"/>
      <c r="I5" s="791"/>
      <c r="J5" s="791"/>
      <c r="K5" s="791"/>
      <c r="L5" s="791"/>
      <c r="M5" s="791"/>
      <c r="N5" s="791"/>
      <c r="O5" s="791"/>
      <c r="P5" s="791"/>
      <c r="Q5" s="791"/>
      <c r="R5" s="791"/>
      <c r="S5" s="791"/>
      <c r="T5" s="791"/>
      <c r="U5" s="791"/>
      <c r="V5" s="791"/>
      <c r="W5" s="791"/>
      <c r="X5" s="791"/>
      <c r="Y5" s="791"/>
      <c r="Z5" s="791"/>
      <c r="AA5" s="791"/>
      <c r="AB5" s="95" t="s">
        <v>0</v>
      </c>
    </row>
    <row r="6" spans="1:28">
      <c r="A6" s="793" t="s">
        <v>153</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95" t="s">
        <v>0</v>
      </c>
    </row>
    <row r="7" spans="1:28">
      <c r="A7" s="856"/>
      <c r="B7" s="856"/>
      <c r="C7" s="856"/>
      <c r="D7" s="856"/>
      <c r="E7" s="856"/>
      <c r="F7" s="856"/>
      <c r="G7" s="856"/>
      <c r="H7" s="856"/>
      <c r="I7" s="856"/>
      <c r="J7" s="856"/>
      <c r="K7" s="856"/>
      <c r="L7" s="856"/>
      <c r="M7" s="856"/>
      <c r="N7" s="856"/>
      <c r="O7" s="856"/>
      <c r="P7" s="856"/>
      <c r="Q7" s="856"/>
      <c r="R7" s="856"/>
      <c r="S7" s="856"/>
      <c r="T7" s="856"/>
      <c r="U7" s="856"/>
      <c r="V7" s="856"/>
      <c r="W7" s="856"/>
      <c r="X7" s="856"/>
      <c r="Y7" s="856"/>
      <c r="Z7" s="856"/>
      <c r="AA7" s="856"/>
      <c r="AB7" s="95" t="s">
        <v>0</v>
      </c>
    </row>
    <row r="8" spans="1:28" ht="15.75" customHeight="1">
      <c r="A8" s="861" t="s">
        <v>152</v>
      </c>
      <c r="B8" s="844" t="s">
        <v>256</v>
      </c>
      <c r="C8" s="864"/>
      <c r="D8" s="864"/>
      <c r="E8" s="864"/>
      <c r="F8" s="864"/>
      <c r="G8" s="865"/>
      <c r="H8" s="844" t="s">
        <v>275</v>
      </c>
      <c r="I8" s="845"/>
      <c r="J8" s="845"/>
      <c r="K8" s="845"/>
      <c r="L8" s="845"/>
      <c r="M8" s="846"/>
      <c r="N8" s="844" t="s">
        <v>274</v>
      </c>
      <c r="O8" s="845"/>
      <c r="P8" s="845"/>
      <c r="Q8" s="845"/>
      <c r="R8" s="845"/>
      <c r="S8" s="846"/>
      <c r="T8" s="844" t="s">
        <v>101</v>
      </c>
      <c r="U8" s="845"/>
      <c r="V8" s="845"/>
      <c r="W8" s="845"/>
      <c r="X8" s="845"/>
      <c r="Y8" s="846"/>
      <c r="Z8" s="844" t="s">
        <v>104</v>
      </c>
      <c r="AA8" s="853"/>
      <c r="AB8" s="95" t="s">
        <v>0</v>
      </c>
    </row>
    <row r="9" spans="1:28" ht="36" customHeight="1">
      <c r="A9" s="862"/>
      <c r="B9" s="842" t="s">
        <v>5</v>
      </c>
      <c r="C9" s="843"/>
      <c r="D9" s="847" t="s">
        <v>6</v>
      </c>
      <c r="E9" s="847"/>
      <c r="F9" s="847" t="s">
        <v>7</v>
      </c>
      <c r="G9" s="848"/>
      <c r="H9" s="842" t="s">
        <v>38</v>
      </c>
      <c r="I9" s="843"/>
      <c r="J9" s="847" t="s">
        <v>6</v>
      </c>
      <c r="K9" s="847"/>
      <c r="L9" s="847" t="s">
        <v>7</v>
      </c>
      <c r="M9" s="848"/>
      <c r="N9" s="857" t="s">
        <v>5</v>
      </c>
      <c r="O9" s="858"/>
      <c r="P9" s="847" t="s">
        <v>6</v>
      </c>
      <c r="Q9" s="847"/>
      <c r="R9" s="847" t="s">
        <v>7</v>
      </c>
      <c r="S9" s="848"/>
      <c r="T9" s="857" t="s">
        <v>5</v>
      </c>
      <c r="U9" s="858"/>
      <c r="V9" s="847" t="s">
        <v>6</v>
      </c>
      <c r="W9" s="847"/>
      <c r="X9" s="847" t="s">
        <v>7</v>
      </c>
      <c r="Y9" s="848"/>
      <c r="Z9" s="854"/>
      <c r="AA9" s="855"/>
      <c r="AB9" s="95" t="s">
        <v>0</v>
      </c>
    </row>
    <row r="10" spans="1:28" ht="36" customHeight="1" thickBot="1">
      <c r="A10" s="863"/>
      <c r="B10" s="179" t="s">
        <v>172</v>
      </c>
      <c r="C10" s="348" t="s">
        <v>151</v>
      </c>
      <c r="D10" s="180" t="s">
        <v>172</v>
      </c>
      <c r="E10" s="348" t="s">
        <v>151</v>
      </c>
      <c r="F10" s="180" t="s">
        <v>172</v>
      </c>
      <c r="G10" s="348" t="s">
        <v>151</v>
      </c>
      <c r="H10" s="179" t="s">
        <v>172</v>
      </c>
      <c r="I10" s="348" t="s">
        <v>151</v>
      </c>
      <c r="J10" s="180" t="s">
        <v>172</v>
      </c>
      <c r="K10" s="348" t="s">
        <v>151</v>
      </c>
      <c r="L10" s="180" t="s">
        <v>172</v>
      </c>
      <c r="M10" s="348" t="s">
        <v>151</v>
      </c>
      <c r="N10" s="179" t="s">
        <v>172</v>
      </c>
      <c r="O10" s="348" t="s">
        <v>151</v>
      </c>
      <c r="P10" s="180" t="s">
        <v>172</v>
      </c>
      <c r="Q10" s="348" t="s">
        <v>151</v>
      </c>
      <c r="R10" s="180" t="s">
        <v>172</v>
      </c>
      <c r="S10" s="348" t="s">
        <v>151</v>
      </c>
      <c r="T10" s="179" t="s">
        <v>172</v>
      </c>
      <c r="U10" s="348" t="s">
        <v>151</v>
      </c>
      <c r="V10" s="180" t="s">
        <v>172</v>
      </c>
      <c r="W10" s="348" t="s">
        <v>151</v>
      </c>
      <c r="X10" s="180" t="s">
        <v>172</v>
      </c>
      <c r="Y10" s="348" t="s">
        <v>151</v>
      </c>
      <c r="Z10" s="179" t="s">
        <v>172</v>
      </c>
      <c r="AA10" s="365" t="s">
        <v>151</v>
      </c>
      <c r="AB10" s="95" t="s">
        <v>0</v>
      </c>
    </row>
    <row r="11" spans="1:28" ht="20.25">
      <c r="A11" s="373" t="s">
        <v>72</v>
      </c>
      <c r="B11" s="122"/>
      <c r="C11" s="349"/>
      <c r="D11" s="123"/>
      <c r="E11" s="357"/>
      <c r="F11" s="123"/>
      <c r="G11" s="359"/>
      <c r="H11" s="122"/>
      <c r="I11" s="349"/>
      <c r="J11" s="123"/>
      <c r="K11" s="357"/>
      <c r="L11" s="123"/>
      <c r="M11" s="359"/>
      <c r="N11" s="122"/>
      <c r="O11" s="349"/>
      <c r="P11" s="123"/>
      <c r="Q11" s="357"/>
      <c r="R11" s="123"/>
      <c r="S11" s="359"/>
      <c r="T11" s="122"/>
      <c r="U11" s="349"/>
      <c r="V11" s="123"/>
      <c r="W11" s="357"/>
      <c r="X11" s="123"/>
      <c r="Y11" s="359"/>
      <c r="Z11" s="124">
        <f>SUM(R11,P11,N11,L11,J11,H11,F11,D11,B11,T11,V11,X11)</f>
        <v>0</v>
      </c>
      <c r="AA11" s="366">
        <f>SUM(S11,Q11,O11,M11,K11,I11,G11,E11,C11,U11,W11,Y11)</f>
        <v>0</v>
      </c>
      <c r="AB11" s="95" t="s">
        <v>0</v>
      </c>
    </row>
    <row r="12" spans="1:28" ht="20.25">
      <c r="A12" s="373" t="s">
        <v>73</v>
      </c>
      <c r="B12" s="122"/>
      <c r="C12" s="349"/>
      <c r="D12" s="123"/>
      <c r="E12" s="357"/>
      <c r="F12" s="123"/>
      <c r="G12" s="359"/>
      <c r="H12" s="122"/>
      <c r="I12" s="349"/>
      <c r="J12" s="123"/>
      <c r="K12" s="357"/>
      <c r="L12" s="123"/>
      <c r="M12" s="359"/>
      <c r="N12" s="122"/>
      <c r="O12" s="349"/>
      <c r="P12" s="123"/>
      <c r="Q12" s="357"/>
      <c r="R12" s="123"/>
      <c r="S12" s="359"/>
      <c r="T12" s="122"/>
      <c r="U12" s="349"/>
      <c r="V12" s="123"/>
      <c r="W12" s="357"/>
      <c r="X12" s="123"/>
      <c r="Y12" s="359"/>
      <c r="Z12" s="124">
        <f t="shared" ref="Z12:Z21" si="0">SUM(R12,P12,N12,L12,J12,H12,F12,D12,B12,T12,V12,X12)</f>
        <v>0</v>
      </c>
      <c r="AA12" s="366">
        <f t="shared" ref="AA12:AA21" si="1">SUM(S12,Q12,O12,M12,K12,I12,G12,E12,C12,U12,W12,Y12)</f>
        <v>0</v>
      </c>
      <c r="AB12" s="95" t="s">
        <v>0</v>
      </c>
    </row>
    <row r="13" spans="1:28" ht="20.25">
      <c r="A13" s="373" t="s">
        <v>74</v>
      </c>
      <c r="B13" s="122"/>
      <c r="C13" s="349"/>
      <c r="D13" s="123"/>
      <c r="E13" s="357"/>
      <c r="F13" s="123"/>
      <c r="G13" s="359"/>
      <c r="H13" s="122"/>
      <c r="I13" s="349"/>
      <c r="J13" s="123"/>
      <c r="K13" s="357"/>
      <c r="L13" s="123"/>
      <c r="M13" s="359"/>
      <c r="N13" s="122"/>
      <c r="O13" s="349"/>
      <c r="P13" s="123"/>
      <c r="Q13" s="357"/>
      <c r="R13" s="123"/>
      <c r="S13" s="359"/>
      <c r="T13" s="122"/>
      <c r="U13" s="349"/>
      <c r="V13" s="123"/>
      <c r="W13" s="357"/>
      <c r="X13" s="123"/>
      <c r="Y13" s="359"/>
      <c r="Z13" s="124">
        <f t="shared" si="0"/>
        <v>0</v>
      </c>
      <c r="AA13" s="366">
        <f>SUM(S13,Q13,O13,M13,K13,I13,G13,E13,C13,U13,W13,Y13)</f>
        <v>0</v>
      </c>
      <c r="AB13" s="95" t="s">
        <v>0</v>
      </c>
    </row>
    <row r="14" spans="1:28" ht="20.25">
      <c r="A14" s="373" t="s">
        <v>75</v>
      </c>
      <c r="B14" s="122"/>
      <c r="C14" s="349"/>
      <c r="D14" s="123"/>
      <c r="E14" s="357"/>
      <c r="F14" s="123">
        <v>-54</v>
      </c>
      <c r="G14" s="359">
        <v>-6197</v>
      </c>
      <c r="H14" s="122"/>
      <c r="I14" s="349"/>
      <c r="J14" s="123"/>
      <c r="K14" s="357"/>
      <c r="L14" s="123">
        <v>-16</v>
      </c>
      <c r="M14" s="359">
        <v>-1842</v>
      </c>
      <c r="N14" s="122"/>
      <c r="O14" s="349"/>
      <c r="P14" s="123"/>
      <c r="Q14" s="357"/>
      <c r="R14" s="123">
        <v>-1</v>
      </c>
      <c r="S14" s="359">
        <v>-128</v>
      </c>
      <c r="T14" s="122"/>
      <c r="U14" s="349"/>
      <c r="V14" s="123"/>
      <c r="W14" s="357"/>
      <c r="X14" s="123"/>
      <c r="Y14" s="359"/>
      <c r="Z14" s="124">
        <f t="shared" si="0"/>
        <v>-71</v>
      </c>
      <c r="AA14" s="366">
        <f t="shared" si="1"/>
        <v>-8167</v>
      </c>
      <c r="AB14" s="95" t="s">
        <v>0</v>
      </c>
    </row>
    <row r="15" spans="1:28" ht="20.25">
      <c r="A15" s="373" t="s">
        <v>76</v>
      </c>
      <c r="B15" s="122"/>
      <c r="C15" s="349"/>
      <c r="D15" s="123"/>
      <c r="E15" s="357"/>
      <c r="F15" s="123">
        <v>-71</v>
      </c>
      <c r="G15" s="359">
        <v>-6852</v>
      </c>
      <c r="H15" s="122"/>
      <c r="I15" s="349"/>
      <c r="J15" s="123"/>
      <c r="K15" s="357"/>
      <c r="L15" s="123">
        <v>-20</v>
      </c>
      <c r="M15" s="359">
        <v>-1935</v>
      </c>
      <c r="N15" s="122"/>
      <c r="O15" s="349"/>
      <c r="P15" s="123"/>
      <c r="Q15" s="357"/>
      <c r="R15" s="123">
        <v>-2</v>
      </c>
      <c r="S15" s="359">
        <v>-215</v>
      </c>
      <c r="T15" s="122"/>
      <c r="U15" s="349"/>
      <c r="V15" s="123"/>
      <c r="W15" s="357"/>
      <c r="X15" s="123"/>
      <c r="Y15" s="359"/>
      <c r="Z15" s="124">
        <f>SUM(R15,P15,N15,L15,J15,H15,F15,D15,B15,T15,V15,X15)</f>
        <v>-93</v>
      </c>
      <c r="AA15" s="366">
        <f t="shared" si="1"/>
        <v>-9002</v>
      </c>
      <c r="AB15" s="95" t="s">
        <v>0</v>
      </c>
    </row>
    <row r="16" spans="1:28" ht="20.25">
      <c r="A16" s="373" t="s">
        <v>77</v>
      </c>
      <c r="B16" s="122"/>
      <c r="C16" s="349"/>
      <c r="D16" s="123"/>
      <c r="E16" s="357"/>
      <c r="F16" s="123"/>
      <c r="G16" s="359"/>
      <c r="H16" s="122"/>
      <c r="I16" s="349"/>
      <c r="J16" s="123"/>
      <c r="K16" s="357"/>
      <c r="L16" s="123"/>
      <c r="M16" s="359"/>
      <c r="N16" s="122"/>
      <c r="O16" s="349"/>
      <c r="P16" s="123"/>
      <c r="Q16" s="357"/>
      <c r="R16" s="123"/>
      <c r="S16" s="359"/>
      <c r="T16" s="122"/>
      <c r="U16" s="349"/>
      <c r="V16" s="123"/>
      <c r="W16" s="357"/>
      <c r="X16" s="123"/>
      <c r="Y16" s="359"/>
      <c r="Z16" s="124">
        <f t="shared" si="0"/>
        <v>0</v>
      </c>
      <c r="AA16" s="366">
        <f t="shared" si="1"/>
        <v>0</v>
      </c>
      <c r="AB16" s="95" t="s">
        <v>0</v>
      </c>
    </row>
    <row r="17" spans="1:28" ht="20.25">
      <c r="A17" s="373" t="s">
        <v>78</v>
      </c>
      <c r="B17" s="122"/>
      <c r="C17" s="349"/>
      <c r="D17" s="123"/>
      <c r="E17" s="357"/>
      <c r="F17" s="123"/>
      <c r="G17" s="359"/>
      <c r="H17" s="122"/>
      <c r="I17" s="349"/>
      <c r="J17" s="123"/>
      <c r="K17" s="357"/>
      <c r="L17" s="123"/>
      <c r="M17" s="359"/>
      <c r="N17" s="122"/>
      <c r="O17" s="349"/>
      <c r="P17" s="123"/>
      <c r="Q17" s="357"/>
      <c r="R17" s="123"/>
      <c r="S17" s="359"/>
      <c r="T17" s="122"/>
      <c r="U17" s="349"/>
      <c r="V17" s="123"/>
      <c r="W17" s="357"/>
      <c r="X17" s="123"/>
      <c r="Y17" s="359"/>
      <c r="Z17" s="124">
        <f t="shared" si="0"/>
        <v>0</v>
      </c>
      <c r="AA17" s="366">
        <f t="shared" si="1"/>
        <v>0</v>
      </c>
      <c r="AB17" s="95" t="s">
        <v>0</v>
      </c>
    </row>
    <row r="18" spans="1:28" ht="20.25">
      <c r="A18" s="373" t="s">
        <v>79</v>
      </c>
      <c r="B18" s="122"/>
      <c r="C18" s="349"/>
      <c r="D18" s="123"/>
      <c r="E18" s="357"/>
      <c r="F18" s="123"/>
      <c r="G18" s="359"/>
      <c r="H18" s="122"/>
      <c r="I18" s="349"/>
      <c r="J18" s="123"/>
      <c r="K18" s="357"/>
      <c r="L18" s="123"/>
      <c r="M18" s="359"/>
      <c r="N18" s="122"/>
      <c r="O18" s="349"/>
      <c r="P18" s="123"/>
      <c r="Q18" s="357"/>
      <c r="R18" s="123"/>
      <c r="S18" s="359"/>
      <c r="T18" s="122"/>
      <c r="U18" s="349"/>
      <c r="V18" s="123"/>
      <c r="W18" s="357"/>
      <c r="X18" s="123"/>
      <c r="Y18" s="359"/>
      <c r="Z18" s="124">
        <f t="shared" si="0"/>
        <v>0</v>
      </c>
      <c r="AA18" s="366">
        <f t="shared" si="1"/>
        <v>0</v>
      </c>
      <c r="AB18" s="95" t="s">
        <v>0</v>
      </c>
    </row>
    <row r="19" spans="1:28" ht="20.25">
      <c r="A19" s="373" t="s">
        <v>80</v>
      </c>
      <c r="B19" s="122"/>
      <c r="C19" s="349"/>
      <c r="D19" s="123"/>
      <c r="E19" s="357"/>
      <c r="F19" s="123"/>
      <c r="G19" s="359"/>
      <c r="H19" s="122"/>
      <c r="I19" s="349"/>
      <c r="J19" s="123"/>
      <c r="K19" s="357"/>
      <c r="L19" s="123"/>
      <c r="M19" s="359"/>
      <c r="N19" s="122"/>
      <c r="O19" s="349"/>
      <c r="P19" s="123"/>
      <c r="Q19" s="357"/>
      <c r="R19" s="123"/>
      <c r="S19" s="359"/>
      <c r="T19" s="122"/>
      <c r="U19" s="349"/>
      <c r="V19" s="123"/>
      <c r="W19" s="357"/>
      <c r="X19" s="123"/>
      <c r="Y19" s="359"/>
      <c r="Z19" s="124">
        <f t="shared" si="0"/>
        <v>0</v>
      </c>
      <c r="AA19" s="366">
        <f t="shared" si="1"/>
        <v>0</v>
      </c>
      <c r="AB19" s="95" t="s">
        <v>0</v>
      </c>
    </row>
    <row r="20" spans="1:28" ht="20.25">
      <c r="A20" s="373" t="s">
        <v>81</v>
      </c>
      <c r="B20" s="122"/>
      <c r="C20" s="349"/>
      <c r="D20" s="123"/>
      <c r="E20" s="357"/>
      <c r="F20" s="123"/>
      <c r="G20" s="359"/>
      <c r="H20" s="122"/>
      <c r="I20" s="349"/>
      <c r="J20" s="123"/>
      <c r="K20" s="357"/>
      <c r="L20" s="123"/>
      <c r="M20" s="359"/>
      <c r="N20" s="122"/>
      <c r="O20" s="349"/>
      <c r="P20" s="123"/>
      <c r="Q20" s="357"/>
      <c r="R20" s="123"/>
      <c r="S20" s="359"/>
      <c r="T20" s="122"/>
      <c r="U20" s="349"/>
      <c r="V20" s="123"/>
      <c r="W20" s="357"/>
      <c r="X20" s="123"/>
      <c r="Y20" s="359"/>
      <c r="Z20" s="124">
        <f t="shared" si="0"/>
        <v>0</v>
      </c>
      <c r="AA20" s="366">
        <f t="shared" si="1"/>
        <v>0</v>
      </c>
      <c r="AB20" s="95" t="s">
        <v>0</v>
      </c>
    </row>
    <row r="21" spans="1:28" ht="20.25">
      <c r="A21" s="374" t="s">
        <v>82</v>
      </c>
      <c r="B21" s="125"/>
      <c r="C21" s="350"/>
      <c r="D21" s="123"/>
      <c r="E21" s="357"/>
      <c r="F21" s="123"/>
      <c r="G21" s="359"/>
      <c r="H21" s="125"/>
      <c r="I21" s="350"/>
      <c r="J21" s="123"/>
      <c r="K21" s="357"/>
      <c r="L21" s="123"/>
      <c r="M21" s="359"/>
      <c r="N21" s="125"/>
      <c r="O21" s="350"/>
      <c r="P21" s="123"/>
      <c r="Q21" s="357"/>
      <c r="R21" s="123"/>
      <c r="S21" s="359"/>
      <c r="T21" s="125"/>
      <c r="U21" s="350"/>
      <c r="V21" s="123"/>
      <c r="W21" s="357"/>
      <c r="X21" s="123"/>
      <c r="Y21" s="359"/>
      <c r="Z21" s="124">
        <f t="shared" si="0"/>
        <v>0</v>
      </c>
      <c r="AA21" s="366">
        <f t="shared" si="1"/>
        <v>0</v>
      </c>
      <c r="AB21" s="95" t="s">
        <v>0</v>
      </c>
    </row>
    <row r="22" spans="1:28" ht="20.25">
      <c r="A22" s="375"/>
      <c r="B22" s="126"/>
      <c r="C22" s="351"/>
      <c r="D22" s="127"/>
      <c r="E22" s="351"/>
      <c r="F22" s="127"/>
      <c r="G22" s="360"/>
      <c r="H22" s="126"/>
      <c r="I22" s="351"/>
      <c r="J22" s="127"/>
      <c r="K22" s="351"/>
      <c r="L22" s="127"/>
      <c r="M22" s="360"/>
      <c r="N22" s="126"/>
      <c r="O22" s="351"/>
      <c r="P22" s="127"/>
      <c r="Q22" s="351"/>
      <c r="R22" s="127"/>
      <c r="S22" s="360"/>
      <c r="T22" s="126"/>
      <c r="U22" s="351"/>
      <c r="V22" s="127"/>
      <c r="W22" s="351"/>
      <c r="X22" s="127"/>
      <c r="Y22" s="360"/>
      <c r="Z22" s="126"/>
      <c r="AA22" s="367"/>
      <c r="AB22" s="95" t="s">
        <v>0</v>
      </c>
    </row>
    <row r="23" spans="1:28" ht="20.25">
      <c r="A23" s="373" t="s">
        <v>8</v>
      </c>
      <c r="B23" s="122">
        <f>SUM(B11:B21)</f>
        <v>0</v>
      </c>
      <c r="C23" s="349">
        <f t="shared" ref="C23:S23" si="2">SUM(C11:C21)</f>
        <v>0</v>
      </c>
      <c r="D23" s="122">
        <f t="shared" si="2"/>
        <v>0</v>
      </c>
      <c r="E23" s="349">
        <f t="shared" si="2"/>
        <v>0</v>
      </c>
      <c r="F23" s="122">
        <f t="shared" si="2"/>
        <v>-125</v>
      </c>
      <c r="G23" s="349">
        <f t="shared" si="2"/>
        <v>-13049</v>
      </c>
      <c r="H23" s="122">
        <f t="shared" si="2"/>
        <v>0</v>
      </c>
      <c r="I23" s="349">
        <f t="shared" si="2"/>
        <v>0</v>
      </c>
      <c r="J23" s="122">
        <f t="shared" si="2"/>
        <v>0</v>
      </c>
      <c r="K23" s="349">
        <f t="shared" si="2"/>
        <v>0</v>
      </c>
      <c r="L23" s="122">
        <f>SUM(L11:L21)</f>
        <v>-36</v>
      </c>
      <c r="M23" s="349">
        <f t="shared" si="2"/>
        <v>-3777</v>
      </c>
      <c r="N23" s="122">
        <f t="shared" si="2"/>
        <v>0</v>
      </c>
      <c r="O23" s="349">
        <f t="shared" si="2"/>
        <v>0</v>
      </c>
      <c r="P23" s="122">
        <f t="shared" si="2"/>
        <v>0</v>
      </c>
      <c r="Q23" s="349">
        <f t="shared" si="2"/>
        <v>0</v>
      </c>
      <c r="R23" s="122">
        <f t="shared" si="2"/>
        <v>-3</v>
      </c>
      <c r="S23" s="349">
        <f t="shared" si="2"/>
        <v>-343</v>
      </c>
      <c r="T23" s="122">
        <f t="shared" ref="T23:Y23" si="3">SUM(T11:T21)</f>
        <v>0</v>
      </c>
      <c r="U23" s="349">
        <f t="shared" si="3"/>
        <v>0</v>
      </c>
      <c r="V23" s="122">
        <f t="shared" si="3"/>
        <v>0</v>
      </c>
      <c r="W23" s="349">
        <f t="shared" si="3"/>
        <v>0</v>
      </c>
      <c r="X23" s="122">
        <f t="shared" si="3"/>
        <v>0</v>
      </c>
      <c r="Y23" s="349">
        <f t="shared" si="3"/>
        <v>0</v>
      </c>
      <c r="Z23" s="122">
        <f>SUM(Z11:Z21)</f>
        <v>-164</v>
      </c>
      <c r="AA23" s="366">
        <f>SUM(AA11:AA21)</f>
        <v>-17169</v>
      </c>
      <c r="AB23" s="95" t="s">
        <v>0</v>
      </c>
    </row>
    <row r="24" spans="1:28" ht="20.25">
      <c r="A24" s="376" t="s">
        <v>9</v>
      </c>
      <c r="B24" s="122">
        <f>+B23/-2</f>
        <v>0</v>
      </c>
      <c r="C24" s="349">
        <f t="shared" ref="C24:Q24" si="4">+C23/-2</f>
        <v>0</v>
      </c>
      <c r="D24" s="122">
        <f t="shared" si="4"/>
        <v>0</v>
      </c>
      <c r="E24" s="349">
        <f t="shared" si="4"/>
        <v>0</v>
      </c>
      <c r="F24" s="122">
        <v>0</v>
      </c>
      <c r="G24" s="349">
        <v>0</v>
      </c>
      <c r="H24" s="122">
        <f t="shared" si="4"/>
        <v>0</v>
      </c>
      <c r="I24" s="349">
        <f t="shared" si="4"/>
        <v>0</v>
      </c>
      <c r="J24" s="122">
        <f t="shared" si="4"/>
        <v>0</v>
      </c>
      <c r="K24" s="349">
        <f t="shared" si="4"/>
        <v>0</v>
      </c>
      <c r="L24" s="122">
        <v>0</v>
      </c>
      <c r="M24" s="349">
        <v>0</v>
      </c>
      <c r="N24" s="122">
        <f t="shared" si="4"/>
        <v>0</v>
      </c>
      <c r="O24" s="349">
        <f t="shared" si="4"/>
        <v>0</v>
      </c>
      <c r="P24" s="122">
        <f t="shared" si="4"/>
        <v>0</v>
      </c>
      <c r="Q24" s="349">
        <f t="shared" si="4"/>
        <v>0</v>
      </c>
      <c r="R24" s="122">
        <v>0</v>
      </c>
      <c r="S24" s="349">
        <v>0</v>
      </c>
      <c r="T24" s="122">
        <f t="shared" ref="T24:Y24" si="5">+T23/-2</f>
        <v>0</v>
      </c>
      <c r="U24" s="349">
        <f t="shared" si="5"/>
        <v>0</v>
      </c>
      <c r="V24" s="122">
        <f t="shared" si="5"/>
        <v>0</v>
      </c>
      <c r="W24" s="349">
        <f t="shared" si="5"/>
        <v>0</v>
      </c>
      <c r="X24" s="122">
        <f t="shared" si="5"/>
        <v>0</v>
      </c>
      <c r="Y24" s="349">
        <f t="shared" si="5"/>
        <v>0</v>
      </c>
      <c r="Z24" s="122">
        <f>+B24+N24+H24+T24</f>
        <v>0</v>
      </c>
      <c r="AA24" s="366">
        <f>+C24+I24+O24+U24</f>
        <v>0</v>
      </c>
      <c r="AB24" s="95" t="s">
        <v>0</v>
      </c>
    </row>
    <row r="25" spans="1:28" ht="20.25">
      <c r="A25" s="374" t="s">
        <v>10</v>
      </c>
      <c r="B25" s="128"/>
      <c r="C25" s="350"/>
      <c r="D25" s="128"/>
      <c r="E25" s="350"/>
      <c r="F25" s="128"/>
      <c r="G25" s="350"/>
      <c r="H25" s="128"/>
      <c r="I25" s="350"/>
      <c r="J25" s="128"/>
      <c r="K25" s="350"/>
      <c r="L25" s="128"/>
      <c r="M25" s="350"/>
      <c r="N25" s="128"/>
      <c r="O25" s="350"/>
      <c r="P25" s="128"/>
      <c r="Q25" s="350"/>
      <c r="R25" s="128"/>
      <c r="S25" s="350"/>
      <c r="T25" s="128"/>
      <c r="U25" s="350"/>
      <c r="V25" s="128"/>
      <c r="W25" s="350"/>
      <c r="X25" s="128"/>
      <c r="Y25" s="350"/>
      <c r="Z25" s="128">
        <f>SUM(B25,R25,P25,N25,L25,J25,H25,F25,D25,T25,V25,X25)</f>
        <v>0</v>
      </c>
      <c r="AA25" s="368">
        <f>SUM(C25,S25,Q25,O25,M25,K25,I25,G25,E25,U25,W25,Y25)</f>
        <v>0</v>
      </c>
      <c r="AB25" s="95" t="s">
        <v>0</v>
      </c>
    </row>
    <row r="26" spans="1:28" ht="20.25">
      <c r="A26" s="377"/>
      <c r="B26" s="129"/>
      <c r="C26" s="351"/>
      <c r="D26" s="167"/>
      <c r="E26" s="351"/>
      <c r="F26" s="129"/>
      <c r="G26" s="351"/>
      <c r="H26" s="129"/>
      <c r="I26" s="351"/>
      <c r="J26" s="129"/>
      <c r="K26" s="351"/>
      <c r="L26" s="129"/>
      <c r="M26" s="351"/>
      <c r="N26" s="129"/>
      <c r="O26" s="351"/>
      <c r="P26" s="129"/>
      <c r="Q26" s="351"/>
      <c r="R26" s="129"/>
      <c r="S26" s="351"/>
      <c r="T26" s="129"/>
      <c r="U26" s="351"/>
      <c r="V26" s="129"/>
      <c r="W26" s="351"/>
      <c r="X26" s="129"/>
      <c r="Y26" s="351"/>
      <c r="Z26" s="129"/>
      <c r="AA26" s="369"/>
      <c r="AB26" s="95" t="s">
        <v>0</v>
      </c>
    </row>
    <row r="27" spans="1:28" ht="20.25">
      <c r="A27" s="378" t="s">
        <v>11</v>
      </c>
      <c r="B27" s="130">
        <f>SUM(B23:B25)</f>
        <v>0</v>
      </c>
      <c r="C27" s="353">
        <f t="shared" ref="C27:S27" si="6">SUM(C23:C25)</f>
        <v>0</v>
      </c>
      <c r="D27" s="130">
        <f t="shared" si="6"/>
        <v>0</v>
      </c>
      <c r="E27" s="353">
        <f t="shared" si="6"/>
        <v>0</v>
      </c>
      <c r="F27" s="130">
        <f t="shared" si="6"/>
        <v>-125</v>
      </c>
      <c r="G27" s="353">
        <f t="shared" si="6"/>
        <v>-13049</v>
      </c>
      <c r="H27" s="130">
        <f t="shared" si="6"/>
        <v>0</v>
      </c>
      <c r="I27" s="353">
        <f t="shared" si="6"/>
        <v>0</v>
      </c>
      <c r="J27" s="130">
        <f t="shared" si="6"/>
        <v>0</v>
      </c>
      <c r="K27" s="353">
        <f t="shared" si="6"/>
        <v>0</v>
      </c>
      <c r="L27" s="130">
        <f t="shared" si="6"/>
        <v>-36</v>
      </c>
      <c r="M27" s="353">
        <f t="shared" si="6"/>
        <v>-3777</v>
      </c>
      <c r="N27" s="130">
        <f t="shared" si="6"/>
        <v>0</v>
      </c>
      <c r="O27" s="353">
        <f t="shared" si="6"/>
        <v>0</v>
      </c>
      <c r="P27" s="130">
        <f t="shared" si="6"/>
        <v>0</v>
      </c>
      <c r="Q27" s="353">
        <f t="shared" si="6"/>
        <v>0</v>
      </c>
      <c r="R27" s="130">
        <f t="shared" si="6"/>
        <v>-3</v>
      </c>
      <c r="S27" s="353">
        <f t="shared" si="6"/>
        <v>-343</v>
      </c>
      <c r="T27" s="130">
        <f t="shared" ref="T27:Y27" si="7">SUM(T23:T25)</f>
        <v>0</v>
      </c>
      <c r="U27" s="353">
        <f t="shared" si="7"/>
        <v>0</v>
      </c>
      <c r="V27" s="130">
        <f t="shared" si="7"/>
        <v>0</v>
      </c>
      <c r="W27" s="353">
        <f t="shared" si="7"/>
        <v>0</v>
      </c>
      <c r="X27" s="130">
        <f t="shared" si="7"/>
        <v>0</v>
      </c>
      <c r="Y27" s="353">
        <f t="shared" si="7"/>
        <v>0</v>
      </c>
      <c r="Z27" s="130">
        <f>SUM(Z23:Z25)</f>
        <v>-164</v>
      </c>
      <c r="AA27" s="370">
        <f>SUM(AA23:AA25)</f>
        <v>-17169</v>
      </c>
      <c r="AB27" s="95" t="s">
        <v>0</v>
      </c>
    </row>
    <row r="28" spans="1:28" ht="20.25">
      <c r="A28" s="373" t="s">
        <v>83</v>
      </c>
      <c r="B28" s="122"/>
      <c r="C28" s="352"/>
      <c r="D28" s="123"/>
      <c r="E28" s="357"/>
      <c r="F28" s="123"/>
      <c r="G28" s="359">
        <v>-3470</v>
      </c>
      <c r="H28" s="122"/>
      <c r="I28" s="349"/>
      <c r="J28" s="123"/>
      <c r="K28" s="357"/>
      <c r="L28" s="123"/>
      <c r="M28" s="359">
        <v>-1004</v>
      </c>
      <c r="N28" s="122"/>
      <c r="O28" s="349"/>
      <c r="P28" s="123"/>
      <c r="Q28" s="357"/>
      <c r="R28" s="123"/>
      <c r="S28" s="359">
        <v>-91</v>
      </c>
      <c r="T28" s="122"/>
      <c r="U28" s="349"/>
      <c r="V28" s="123"/>
      <c r="W28" s="357"/>
      <c r="X28" s="123"/>
      <c r="Y28" s="359"/>
      <c r="Z28" s="124">
        <f t="shared" ref="Z28:Z40" si="8">SUM(R28,P28,N28,L28,J28,H28,F28,D28,B28,T28,V28,X28)</f>
        <v>0</v>
      </c>
      <c r="AA28" s="366">
        <f t="shared" ref="AA28:AA40" si="9">SUM(S28,Q28,O28,M28,K28,I28,G28,E28,C28,U28,W28,Y28)</f>
        <v>-4565</v>
      </c>
      <c r="AB28" s="95" t="s">
        <v>0</v>
      </c>
    </row>
    <row r="29" spans="1:28" ht="20.25">
      <c r="A29" s="373" t="s">
        <v>88</v>
      </c>
      <c r="B29" s="122"/>
      <c r="C29" s="354"/>
      <c r="D29" s="123"/>
      <c r="E29" s="357"/>
      <c r="F29" s="123"/>
      <c r="G29" s="359"/>
      <c r="H29" s="122"/>
      <c r="I29" s="349"/>
      <c r="J29" s="123"/>
      <c r="K29" s="357"/>
      <c r="L29" s="123"/>
      <c r="M29" s="359"/>
      <c r="N29" s="122"/>
      <c r="O29" s="349"/>
      <c r="P29" s="123"/>
      <c r="Q29" s="357"/>
      <c r="R29" s="123"/>
      <c r="S29" s="359"/>
      <c r="T29" s="122"/>
      <c r="U29" s="349"/>
      <c r="V29" s="123"/>
      <c r="W29" s="357"/>
      <c r="X29" s="123"/>
      <c r="Y29" s="359"/>
      <c r="Z29" s="124">
        <f t="shared" si="8"/>
        <v>0</v>
      </c>
      <c r="AA29" s="366">
        <f t="shared" si="9"/>
        <v>0</v>
      </c>
      <c r="AB29" s="95" t="s">
        <v>0</v>
      </c>
    </row>
    <row r="30" spans="1:28" ht="20.25">
      <c r="A30" s="373" t="s">
        <v>84</v>
      </c>
      <c r="B30" s="122"/>
      <c r="C30" s="349"/>
      <c r="D30" s="123"/>
      <c r="E30" s="357"/>
      <c r="F30" s="123"/>
      <c r="G30" s="359"/>
      <c r="H30" s="122"/>
      <c r="I30" s="349"/>
      <c r="J30" s="123"/>
      <c r="K30" s="357"/>
      <c r="L30" s="123"/>
      <c r="M30" s="359"/>
      <c r="N30" s="122"/>
      <c r="O30" s="349"/>
      <c r="P30" s="123"/>
      <c r="Q30" s="357"/>
      <c r="R30" s="123"/>
      <c r="S30" s="359"/>
      <c r="T30" s="122"/>
      <c r="U30" s="349"/>
      <c r="V30" s="123"/>
      <c r="W30" s="357"/>
      <c r="X30" s="123"/>
      <c r="Y30" s="359"/>
      <c r="Z30" s="124">
        <f t="shared" si="8"/>
        <v>0</v>
      </c>
      <c r="AA30" s="366">
        <f t="shared" si="9"/>
        <v>0</v>
      </c>
      <c r="AB30" s="95" t="s">
        <v>0</v>
      </c>
    </row>
    <row r="31" spans="1:28" ht="20.25">
      <c r="A31" s="373" t="s">
        <v>89</v>
      </c>
      <c r="B31" s="122"/>
      <c r="C31" s="349"/>
      <c r="D31" s="123"/>
      <c r="E31" s="357"/>
      <c r="F31" s="123"/>
      <c r="G31" s="359"/>
      <c r="H31" s="122"/>
      <c r="I31" s="349"/>
      <c r="J31" s="123"/>
      <c r="K31" s="357"/>
      <c r="L31" s="123"/>
      <c r="M31" s="359"/>
      <c r="N31" s="122"/>
      <c r="O31" s="349"/>
      <c r="P31" s="123"/>
      <c r="Q31" s="357"/>
      <c r="R31" s="123"/>
      <c r="S31" s="359"/>
      <c r="T31" s="122"/>
      <c r="U31" s="349"/>
      <c r="V31" s="123"/>
      <c r="W31" s="357"/>
      <c r="X31" s="123"/>
      <c r="Y31" s="359"/>
      <c r="Z31" s="124">
        <f t="shared" si="8"/>
        <v>0</v>
      </c>
      <c r="AA31" s="366">
        <f t="shared" si="9"/>
        <v>0</v>
      </c>
      <c r="AB31" s="95" t="s">
        <v>0</v>
      </c>
    </row>
    <row r="32" spans="1:28" ht="20.25">
      <c r="A32" s="373" t="s">
        <v>90</v>
      </c>
      <c r="B32" s="122"/>
      <c r="C32" s="349"/>
      <c r="D32" s="123"/>
      <c r="E32" s="357"/>
      <c r="F32" s="123"/>
      <c r="G32" s="359"/>
      <c r="H32" s="122"/>
      <c r="I32" s="349"/>
      <c r="J32" s="123"/>
      <c r="K32" s="357"/>
      <c r="L32" s="123"/>
      <c r="M32" s="359"/>
      <c r="N32" s="122"/>
      <c r="O32" s="349"/>
      <c r="P32" s="123"/>
      <c r="Q32" s="357"/>
      <c r="R32" s="123"/>
      <c r="S32" s="359"/>
      <c r="T32" s="122"/>
      <c r="U32" s="349"/>
      <c r="V32" s="123"/>
      <c r="W32" s="357"/>
      <c r="X32" s="123"/>
      <c r="Y32" s="359"/>
      <c r="Z32" s="124">
        <f t="shared" si="8"/>
        <v>0</v>
      </c>
      <c r="AA32" s="366">
        <f t="shared" si="9"/>
        <v>0</v>
      </c>
      <c r="AB32" s="95" t="s">
        <v>0</v>
      </c>
    </row>
    <row r="33" spans="1:42" ht="20.25">
      <c r="A33" s="373" t="s">
        <v>85</v>
      </c>
      <c r="B33" s="122"/>
      <c r="C33" s="349"/>
      <c r="D33" s="123"/>
      <c r="E33" s="357"/>
      <c r="F33" s="123"/>
      <c r="G33" s="359"/>
      <c r="H33" s="122"/>
      <c r="I33" s="349"/>
      <c r="J33" s="123"/>
      <c r="K33" s="357"/>
      <c r="L33" s="123"/>
      <c r="M33" s="359"/>
      <c r="N33" s="122"/>
      <c r="O33" s="349"/>
      <c r="P33" s="123"/>
      <c r="Q33" s="357"/>
      <c r="R33" s="123"/>
      <c r="S33" s="359"/>
      <c r="T33" s="122"/>
      <c r="U33" s="349"/>
      <c r="V33" s="123"/>
      <c r="W33" s="357"/>
      <c r="X33" s="123"/>
      <c r="Y33" s="359"/>
      <c r="Z33" s="124">
        <f t="shared" si="8"/>
        <v>0</v>
      </c>
      <c r="AA33" s="366">
        <f t="shared" si="9"/>
        <v>0</v>
      </c>
      <c r="AB33" s="95" t="s">
        <v>0</v>
      </c>
    </row>
    <row r="34" spans="1:42" ht="20.25">
      <c r="A34" s="373" t="s">
        <v>91</v>
      </c>
      <c r="B34" s="122"/>
      <c r="C34" s="349"/>
      <c r="D34" s="123"/>
      <c r="E34" s="357"/>
      <c r="F34" s="123"/>
      <c r="G34" s="359">
        <v>-1592</v>
      </c>
      <c r="H34" s="122"/>
      <c r="I34" s="349"/>
      <c r="J34" s="123"/>
      <c r="K34" s="357"/>
      <c r="L34" s="123"/>
      <c r="M34" s="359">
        <v>-461</v>
      </c>
      <c r="N34" s="122"/>
      <c r="O34" s="349"/>
      <c r="P34" s="123"/>
      <c r="Q34" s="357"/>
      <c r="R34" s="123"/>
      <c r="S34" s="359">
        <v>-42</v>
      </c>
      <c r="T34" s="122"/>
      <c r="U34" s="349"/>
      <c r="V34" s="123"/>
      <c r="W34" s="357"/>
      <c r="X34" s="123"/>
      <c r="Y34" s="359"/>
      <c r="Z34" s="124">
        <f t="shared" si="8"/>
        <v>0</v>
      </c>
      <c r="AA34" s="366">
        <f t="shared" si="9"/>
        <v>-2095</v>
      </c>
      <c r="AB34" s="95" t="s">
        <v>0</v>
      </c>
    </row>
    <row r="35" spans="1:42" ht="20.25">
      <c r="A35" s="373" t="s">
        <v>92</v>
      </c>
      <c r="B35" s="122"/>
      <c r="C35" s="349"/>
      <c r="D35" s="123"/>
      <c r="E35" s="357"/>
      <c r="F35" s="123"/>
      <c r="G35" s="359">
        <v>-2330</v>
      </c>
      <c r="H35" s="122"/>
      <c r="I35" s="349"/>
      <c r="J35" s="123"/>
      <c r="K35" s="357"/>
      <c r="L35" s="123"/>
      <c r="M35" s="359">
        <v>-674</v>
      </c>
      <c r="N35" s="122"/>
      <c r="O35" s="349"/>
      <c r="P35" s="123"/>
      <c r="Q35" s="357"/>
      <c r="R35" s="123"/>
      <c r="S35" s="359">
        <v>-61</v>
      </c>
      <c r="T35" s="122"/>
      <c r="U35" s="349"/>
      <c r="V35" s="123"/>
      <c r="W35" s="357"/>
      <c r="X35" s="123"/>
      <c r="Y35" s="359"/>
      <c r="Z35" s="124">
        <f t="shared" si="8"/>
        <v>0</v>
      </c>
      <c r="AA35" s="366">
        <f t="shared" si="9"/>
        <v>-3065</v>
      </c>
      <c r="AB35" s="95" t="s">
        <v>0</v>
      </c>
    </row>
    <row r="36" spans="1:42" ht="20.25">
      <c r="A36" s="373" t="s">
        <v>87</v>
      </c>
      <c r="B36" s="122"/>
      <c r="C36" s="349"/>
      <c r="D36" s="123"/>
      <c r="E36" s="357"/>
      <c r="F36" s="123"/>
      <c r="G36" s="359"/>
      <c r="H36" s="122"/>
      <c r="I36" s="349"/>
      <c r="J36" s="123"/>
      <c r="K36" s="357"/>
      <c r="L36" s="123"/>
      <c r="M36" s="359"/>
      <c r="N36" s="122"/>
      <c r="O36" s="349"/>
      <c r="P36" s="123"/>
      <c r="Q36" s="357"/>
      <c r="R36" s="123"/>
      <c r="S36" s="359"/>
      <c r="T36" s="122"/>
      <c r="U36" s="349"/>
      <c r="V36" s="123"/>
      <c r="W36" s="357"/>
      <c r="X36" s="123"/>
      <c r="Y36" s="359"/>
      <c r="Z36" s="124">
        <f t="shared" si="8"/>
        <v>0</v>
      </c>
      <c r="AA36" s="366">
        <f t="shared" si="9"/>
        <v>0</v>
      </c>
      <c r="AB36" s="95" t="s">
        <v>0</v>
      </c>
    </row>
    <row r="37" spans="1:42" ht="20.25">
      <c r="A37" s="373" t="s">
        <v>93</v>
      </c>
      <c r="B37" s="122"/>
      <c r="C37" s="349"/>
      <c r="D37" s="123"/>
      <c r="E37" s="357"/>
      <c r="F37" s="123"/>
      <c r="G37" s="359"/>
      <c r="H37" s="122"/>
      <c r="I37" s="349"/>
      <c r="J37" s="123"/>
      <c r="K37" s="357"/>
      <c r="L37" s="123"/>
      <c r="M37" s="359"/>
      <c r="N37" s="122"/>
      <c r="O37" s="349"/>
      <c r="P37" s="123"/>
      <c r="Q37" s="357"/>
      <c r="R37" s="123"/>
      <c r="S37" s="359"/>
      <c r="T37" s="122"/>
      <c r="U37" s="349"/>
      <c r="V37" s="123"/>
      <c r="W37" s="357"/>
      <c r="X37" s="123"/>
      <c r="Y37" s="359"/>
      <c r="Z37" s="124">
        <f t="shared" si="8"/>
        <v>0</v>
      </c>
      <c r="AA37" s="366">
        <f t="shared" si="9"/>
        <v>0</v>
      </c>
      <c r="AB37" s="95" t="s">
        <v>0</v>
      </c>
    </row>
    <row r="38" spans="1:42" ht="20.25">
      <c r="A38" s="373" t="s">
        <v>95</v>
      </c>
      <c r="B38" s="122"/>
      <c r="C38" s="349"/>
      <c r="D38" s="123"/>
      <c r="E38" s="357"/>
      <c r="F38" s="123"/>
      <c r="G38" s="359"/>
      <c r="H38" s="122"/>
      <c r="I38" s="349"/>
      <c r="J38" s="123"/>
      <c r="K38" s="357"/>
      <c r="L38" s="123"/>
      <c r="M38" s="359"/>
      <c r="N38" s="122"/>
      <c r="O38" s="349"/>
      <c r="P38" s="123"/>
      <c r="Q38" s="357"/>
      <c r="R38" s="123"/>
      <c r="S38" s="359"/>
      <c r="T38" s="122"/>
      <c r="U38" s="349"/>
      <c r="V38" s="123"/>
      <c r="W38" s="357"/>
      <c r="X38" s="123"/>
      <c r="Y38" s="359"/>
      <c r="Z38" s="124">
        <f t="shared" si="8"/>
        <v>0</v>
      </c>
      <c r="AA38" s="366">
        <f t="shared" si="9"/>
        <v>0</v>
      </c>
      <c r="AB38" s="95" t="s">
        <v>0</v>
      </c>
    </row>
    <row r="39" spans="1:42" ht="20.25">
      <c r="A39" s="373" t="s">
        <v>94</v>
      </c>
      <c r="B39" s="122"/>
      <c r="C39" s="349"/>
      <c r="D39" s="123"/>
      <c r="E39" s="357"/>
      <c r="F39" s="123"/>
      <c r="G39" s="359"/>
      <c r="H39" s="122"/>
      <c r="I39" s="349"/>
      <c r="J39" s="123"/>
      <c r="K39" s="357"/>
      <c r="L39" s="123"/>
      <c r="M39" s="359"/>
      <c r="N39" s="122"/>
      <c r="O39" s="349"/>
      <c r="P39" s="123"/>
      <c r="Q39" s="357"/>
      <c r="R39" s="123"/>
      <c r="S39" s="359"/>
      <c r="T39" s="122"/>
      <c r="U39" s="349"/>
      <c r="V39" s="123"/>
      <c r="W39" s="357"/>
      <c r="X39" s="123"/>
      <c r="Y39" s="359"/>
      <c r="Z39" s="124">
        <f t="shared" si="8"/>
        <v>0</v>
      </c>
      <c r="AA39" s="366">
        <f t="shared" si="9"/>
        <v>0</v>
      </c>
      <c r="AB39" s="95" t="s">
        <v>0</v>
      </c>
    </row>
    <row r="40" spans="1:42" ht="20.25">
      <c r="A40" s="374" t="s">
        <v>86</v>
      </c>
      <c r="B40" s="125"/>
      <c r="C40" s="352"/>
      <c r="D40" s="129"/>
      <c r="E40" s="358"/>
      <c r="F40" s="129"/>
      <c r="G40" s="361"/>
      <c r="H40" s="125"/>
      <c r="I40" s="352"/>
      <c r="J40" s="129"/>
      <c r="K40" s="358"/>
      <c r="L40" s="129"/>
      <c r="M40" s="361"/>
      <c r="N40" s="125"/>
      <c r="O40" s="352"/>
      <c r="P40" s="129"/>
      <c r="Q40" s="358"/>
      <c r="R40" s="129"/>
      <c r="S40" s="361"/>
      <c r="T40" s="125"/>
      <c r="U40" s="352"/>
      <c r="V40" s="129"/>
      <c r="W40" s="358"/>
      <c r="X40" s="129"/>
      <c r="Y40" s="361"/>
      <c r="Z40" s="124">
        <f t="shared" si="8"/>
        <v>0</v>
      </c>
      <c r="AA40" s="366">
        <f t="shared" si="9"/>
        <v>0</v>
      </c>
      <c r="AB40" s="95" t="s">
        <v>0</v>
      </c>
    </row>
    <row r="41" spans="1:42" ht="21" thickBot="1">
      <c r="A41" s="379" t="s">
        <v>221</v>
      </c>
      <c r="B41" s="154">
        <f t="shared" ref="B41:Y41" si="10">SUM(B27:B40)</f>
        <v>0</v>
      </c>
      <c r="C41" s="355">
        <f t="shared" si="10"/>
        <v>0</v>
      </c>
      <c r="D41" s="155">
        <f t="shared" si="10"/>
        <v>0</v>
      </c>
      <c r="E41" s="355">
        <f t="shared" si="10"/>
        <v>0</v>
      </c>
      <c r="F41" s="155">
        <f t="shared" si="10"/>
        <v>-125</v>
      </c>
      <c r="G41" s="362">
        <f t="shared" si="10"/>
        <v>-20441</v>
      </c>
      <c r="H41" s="154">
        <f t="shared" si="10"/>
        <v>0</v>
      </c>
      <c r="I41" s="355">
        <f t="shared" si="10"/>
        <v>0</v>
      </c>
      <c r="J41" s="156">
        <f t="shared" si="10"/>
        <v>0</v>
      </c>
      <c r="K41" s="355">
        <f t="shared" si="10"/>
        <v>0</v>
      </c>
      <c r="L41" s="156">
        <f t="shared" si="10"/>
        <v>-36</v>
      </c>
      <c r="M41" s="362">
        <f t="shared" si="10"/>
        <v>-5916</v>
      </c>
      <c r="N41" s="157">
        <f t="shared" si="10"/>
        <v>0</v>
      </c>
      <c r="O41" s="355">
        <f t="shared" si="10"/>
        <v>0</v>
      </c>
      <c r="P41" s="156">
        <f t="shared" si="10"/>
        <v>0</v>
      </c>
      <c r="Q41" s="355">
        <f t="shared" si="10"/>
        <v>0</v>
      </c>
      <c r="R41" s="156">
        <f t="shared" si="10"/>
        <v>-3</v>
      </c>
      <c r="S41" s="362">
        <f t="shared" si="10"/>
        <v>-537</v>
      </c>
      <c r="T41" s="157">
        <f t="shared" si="10"/>
        <v>0</v>
      </c>
      <c r="U41" s="355">
        <f t="shared" si="10"/>
        <v>0</v>
      </c>
      <c r="V41" s="156">
        <f t="shared" si="10"/>
        <v>0</v>
      </c>
      <c r="W41" s="355">
        <f t="shared" si="10"/>
        <v>0</v>
      </c>
      <c r="X41" s="156">
        <f t="shared" si="10"/>
        <v>0</v>
      </c>
      <c r="Y41" s="362">
        <f t="shared" si="10"/>
        <v>0</v>
      </c>
      <c r="Z41" s="157">
        <f>SUM(Z27:Z40)</f>
        <v>-164</v>
      </c>
      <c r="AA41" s="371">
        <f>SUM(AA27:AA40)</f>
        <v>-26894</v>
      </c>
      <c r="AB41" s="95" t="s">
        <v>23</v>
      </c>
    </row>
    <row r="42" spans="1:42">
      <c r="A42" s="859"/>
      <c r="B42" s="860"/>
      <c r="C42" s="860"/>
      <c r="D42" s="860"/>
      <c r="E42" s="860"/>
      <c r="F42" s="860"/>
      <c r="G42" s="860"/>
      <c r="H42" s="860"/>
      <c r="I42" s="860"/>
      <c r="J42" s="860"/>
      <c r="K42" s="860"/>
      <c r="L42" s="860"/>
      <c r="M42" s="860"/>
      <c r="N42" s="860"/>
      <c r="O42" s="860"/>
      <c r="P42" s="860"/>
      <c r="Q42" s="860"/>
      <c r="R42" s="860"/>
      <c r="S42" s="860"/>
      <c r="T42" s="860"/>
      <c r="U42" s="860"/>
      <c r="V42" s="860"/>
      <c r="W42" s="860"/>
      <c r="X42" s="860"/>
      <c r="Y42" s="860"/>
      <c r="Z42" s="860"/>
      <c r="AA42" s="860"/>
      <c r="AB42" s="96"/>
      <c r="AC42" s="18"/>
      <c r="AD42" s="18"/>
      <c r="AE42" s="18"/>
      <c r="AF42" s="18"/>
      <c r="AG42" s="18"/>
      <c r="AH42" s="18"/>
      <c r="AI42" s="18"/>
      <c r="AJ42" s="18"/>
      <c r="AK42" s="18"/>
      <c r="AL42" s="18"/>
      <c r="AM42" s="18"/>
      <c r="AN42" s="18"/>
      <c r="AO42" s="18"/>
      <c r="AP42" s="18"/>
    </row>
    <row r="43" spans="1:42">
      <c r="A43" s="19"/>
      <c r="B43" s="19"/>
      <c r="C43" s="356"/>
      <c r="D43" s="19"/>
      <c r="E43" s="356"/>
      <c r="F43" s="19"/>
      <c r="G43" s="356"/>
      <c r="H43" s="19"/>
      <c r="I43" s="356"/>
      <c r="J43" s="19"/>
      <c r="K43" s="356"/>
      <c r="L43" s="19"/>
      <c r="M43" s="356"/>
      <c r="N43" s="19"/>
      <c r="O43" s="356"/>
      <c r="P43" s="19"/>
      <c r="Q43" s="356"/>
      <c r="R43" s="19"/>
      <c r="S43" s="356"/>
      <c r="T43" s="19"/>
      <c r="U43" s="356"/>
      <c r="V43" s="19"/>
      <c r="W43" s="356"/>
      <c r="X43" s="19"/>
      <c r="Y43" s="356"/>
      <c r="Z43" s="19"/>
      <c r="AA43" s="356"/>
      <c r="AB43" s="97"/>
      <c r="AC43" s="18"/>
      <c r="AD43" s="18"/>
      <c r="AE43" s="18"/>
      <c r="AF43" s="18"/>
      <c r="AG43" s="18"/>
      <c r="AH43" s="18"/>
      <c r="AI43" s="18"/>
      <c r="AJ43" s="18"/>
      <c r="AK43" s="18"/>
      <c r="AL43" s="18"/>
      <c r="AM43" s="18"/>
      <c r="AN43" s="18"/>
      <c r="AO43" s="18"/>
      <c r="AP43" s="18"/>
    </row>
    <row r="45" spans="1:42" ht="18.75">
      <c r="A45" s="851"/>
      <c r="B45" s="851"/>
      <c r="C45" s="851"/>
      <c r="D45" s="851"/>
      <c r="E45" s="851"/>
      <c r="F45" s="851"/>
      <c r="G45" s="851"/>
      <c r="H45" s="851"/>
      <c r="I45" s="851"/>
      <c r="J45" s="851"/>
      <c r="K45" s="851"/>
      <c r="L45" s="851"/>
      <c r="M45" s="851"/>
      <c r="N45" s="851"/>
      <c r="O45" s="851"/>
      <c r="P45" s="851"/>
      <c r="Q45" s="851"/>
      <c r="R45" s="851"/>
      <c r="S45" s="851"/>
      <c r="T45" s="69"/>
      <c r="U45" s="363"/>
      <c r="V45" s="69"/>
      <c r="W45" s="363"/>
      <c r="X45" s="69"/>
      <c r="Y45" s="363"/>
      <c r="Z45" s="69"/>
      <c r="AA45" s="363"/>
    </row>
    <row r="46" spans="1:42" ht="18.75">
      <c r="A46" s="341"/>
      <c r="B46" s="341"/>
      <c r="C46" s="343"/>
      <c r="D46" s="341"/>
      <c r="E46" s="343"/>
      <c r="F46" s="341"/>
      <c r="G46" s="343"/>
      <c r="H46" s="341"/>
      <c r="I46" s="363"/>
      <c r="J46" s="69"/>
      <c r="K46" s="363"/>
      <c r="L46" s="69"/>
      <c r="M46" s="363"/>
      <c r="N46" s="69"/>
      <c r="O46" s="363"/>
      <c r="P46" s="69"/>
      <c r="Q46" s="363"/>
      <c r="R46" s="69"/>
      <c r="S46" s="363"/>
      <c r="T46" s="69"/>
      <c r="U46" s="363"/>
      <c r="V46" s="69"/>
      <c r="W46" s="363"/>
      <c r="X46" s="69"/>
      <c r="Y46" s="363"/>
      <c r="Z46" s="69"/>
      <c r="AA46" s="363"/>
    </row>
    <row r="47" spans="1:42" ht="141.75" customHeight="1">
      <c r="A47" s="852"/>
      <c r="B47" s="852"/>
      <c r="C47" s="852"/>
      <c r="D47" s="852"/>
      <c r="E47" s="852"/>
      <c r="F47" s="852"/>
      <c r="G47" s="852"/>
      <c r="H47" s="852"/>
      <c r="I47" s="852"/>
      <c r="J47" s="852"/>
      <c r="K47" s="852"/>
      <c r="L47" s="852"/>
      <c r="M47" s="852"/>
      <c r="N47" s="852"/>
      <c r="O47" s="852"/>
      <c r="P47" s="852"/>
      <c r="Q47" s="852"/>
      <c r="R47" s="852"/>
      <c r="S47" s="852"/>
      <c r="T47" s="852"/>
      <c r="U47" s="364"/>
      <c r="V47" s="67"/>
      <c r="W47" s="364"/>
      <c r="X47" s="67"/>
      <c r="Y47" s="364"/>
      <c r="Z47" s="67"/>
      <c r="AA47" s="364"/>
    </row>
    <row r="50" spans="27:27">
      <c r="AA50" s="372"/>
    </row>
  </sheetData>
  <customSheetViews>
    <customSheetView guid="{3118AF25-8423-420A-806A-487665220C68}" scale="55" showPageBreaks="1" fitToPage="1" printArea="1" view="pageBreakPreview">
      <pane xSplit="1" ySplit="10" topLeftCell="B11" activePane="bottomRight" state="frozen"/>
      <selection pane="bottomRight" activeCell="W35" sqref="W35"/>
      <pageMargins left="0.25" right="0.25" top="0.5" bottom="0.5" header="0.5" footer="0.5"/>
      <printOptions horizontalCentered="1"/>
      <pageSetup scale="41" fitToHeight="0" orientation="landscape" r:id="rId1"/>
      <headerFooter alignWithMargins="0">
        <oddFooter xml:space="preserve">&amp;C&amp;"Times New Roman,Regular"&amp;14Exhibit J - Financial Analysis of Program Changes&amp;12
</oddFooter>
      </headerFooter>
    </customSheetView>
    <customSheetView guid="{56C0A34E-45B4-448B-85E5-70B3A8E63333}"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2"/>
      <headerFooter alignWithMargins="0">
        <oddFooter xml:space="preserve">&amp;C&amp;"Times New Roman,Regular"&amp;14Exhibit J - Financial Analysis of Program Changes&amp;12
</oddFooter>
      </headerFooter>
    </customSheetView>
    <customSheetView guid="{4148B88B-8ED7-4FDE-9459-DEB244AD0552}"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3"/>
      <headerFooter alignWithMargins="0">
        <oddFooter xml:space="preserve">&amp;C&amp;"Times New Roman,Regular"&amp;14Exhibit J - Financial Analysis of Program Changes&amp;12
</oddFooter>
      </headerFooter>
    </customSheetView>
    <customSheetView guid="{12C66D54-5067-4346-818B-6EAB1C8A9183}"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4"/>
      <headerFooter alignWithMargins="0">
        <oddFooter xml:space="preserve">&amp;C&amp;"Times New Roman,Regular"&amp;14Exhibit J - Financial Analysis of Program Changes&amp;12
</oddFooter>
      </headerFooter>
    </customSheetView>
    <customSheetView guid="{A8222A56-4163-43FF-A952-8C1396AAF3AC}" scale="60" showPageBreaks="1" fitToPage="1" printArea="1" hiddenColumns="1" view="pageBreakPreview">
      <pane xSplit="1" ySplit="10" topLeftCell="J23" activePane="bottomRight" state="frozen"/>
      <selection pane="bottomRight" activeCell="A23" sqref="A23"/>
      <pageMargins left="0.25" right="0.25" top="0.5" bottom="0.5" header="0.5" footer="0.5"/>
      <printOptions horizontalCentered="1"/>
      <pageSetup scale="49" fitToHeight="0" orientation="landscape" r:id="rId5"/>
      <headerFooter alignWithMargins="0">
        <oddFooter xml:space="preserve">&amp;C&amp;"Times New Roman,Regular"&amp;14Exhibit J - Financial Analysis of Program Changes&amp;12
</oddFooter>
      </headerFooter>
    </customSheetView>
  </customSheetViews>
  <mergeCells count="27">
    <mergeCell ref="A45:S45"/>
    <mergeCell ref="A47:T47"/>
    <mergeCell ref="Z8:AA9"/>
    <mergeCell ref="V9:W9"/>
    <mergeCell ref="A7:AA7"/>
    <mergeCell ref="T9:U9"/>
    <mergeCell ref="R9:S9"/>
    <mergeCell ref="N9:O9"/>
    <mergeCell ref="A42:AA42"/>
    <mergeCell ref="A8:A10"/>
    <mergeCell ref="B8:G8"/>
    <mergeCell ref="H8:M8"/>
    <mergeCell ref="L9:M9"/>
    <mergeCell ref="J9:K9"/>
    <mergeCell ref="H9:I9"/>
    <mergeCell ref="D9:E9"/>
    <mergeCell ref="A2:AA2"/>
    <mergeCell ref="A4:AA4"/>
    <mergeCell ref="A3:AA3"/>
    <mergeCell ref="A5:AA5"/>
    <mergeCell ref="A6:AA6"/>
    <mergeCell ref="B9:C9"/>
    <mergeCell ref="N8:S8"/>
    <mergeCell ref="T8:Y8"/>
    <mergeCell ref="X9:Y9"/>
    <mergeCell ref="P9:Q9"/>
    <mergeCell ref="F9:G9"/>
  </mergeCells>
  <phoneticPr fontId="0" type="noConversion"/>
  <printOptions horizontalCentered="1"/>
  <pageMargins left="0.25" right="0.25" top="0.5" bottom="0.5" header="0.5" footer="0.5"/>
  <pageSetup scale="49" fitToHeight="0" orientation="landscape" r:id="rId6"/>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N40"/>
  <sheetViews>
    <sheetView showGridLines="0" showOutlineSymbols="0" view="pageBreakPreview" zoomScale="85" zoomScaleNormal="75" zoomScaleSheetLayoutView="85" workbookViewId="0">
      <pane xSplit="1" ySplit="11" topLeftCell="B12" activePane="bottomRight" state="frozen"/>
      <selection pane="topRight" activeCell="B1" sqref="B1"/>
      <selection pane="bottomLeft" activeCell="A12" sqref="A12"/>
      <selection pane="bottomRight" activeCell="L34" sqref="L34"/>
    </sheetView>
  </sheetViews>
  <sheetFormatPr defaultColWidth="9.6640625" defaultRowHeight="15.75"/>
  <cols>
    <col min="1" max="1" width="57" style="7" customWidth="1"/>
    <col min="2" max="2" width="8.33203125" style="7" customWidth="1"/>
    <col min="3" max="3" width="12.109375" style="7" customWidth="1"/>
    <col min="4" max="4" width="8.77734375" style="7" customWidth="1"/>
    <col min="5" max="5" width="9.77734375" style="7" customWidth="1"/>
    <col min="6" max="6" width="9.21875" style="7" customWidth="1"/>
    <col min="7" max="7" width="9.77734375" style="7" customWidth="1"/>
    <col min="8" max="8" width="7.77734375" style="7" customWidth="1"/>
    <col min="9" max="9" width="11.77734375" style="7" bestFit="1" customWidth="1"/>
    <col min="10" max="10" width="1.21875" style="94" customWidth="1"/>
    <col min="11" max="16384" width="9.6640625" style="7"/>
  </cols>
  <sheetData>
    <row r="1" spans="1:10" ht="20.25">
      <c r="A1" s="869" t="s">
        <v>139</v>
      </c>
      <c r="B1" s="870"/>
      <c r="C1" s="870"/>
      <c r="D1" s="870"/>
      <c r="E1" s="870"/>
      <c r="F1" s="870"/>
      <c r="G1" s="870"/>
      <c r="H1" s="870"/>
      <c r="I1" s="870"/>
      <c r="J1" s="260" t="s">
        <v>0</v>
      </c>
    </row>
    <row r="2" spans="1:10" ht="18.75">
      <c r="A2" s="871"/>
      <c r="B2" s="871"/>
      <c r="C2" s="871"/>
      <c r="D2" s="871"/>
      <c r="E2" s="871"/>
      <c r="F2" s="871"/>
      <c r="G2" s="871"/>
      <c r="H2" s="871"/>
      <c r="I2" s="871"/>
      <c r="J2" s="260" t="s">
        <v>0</v>
      </c>
    </row>
    <row r="3" spans="1:10">
      <c r="A3" s="872"/>
      <c r="B3" s="872"/>
      <c r="C3" s="872"/>
      <c r="D3" s="872"/>
      <c r="E3" s="872"/>
      <c r="F3" s="872"/>
      <c r="G3" s="872"/>
      <c r="H3" s="872"/>
      <c r="I3" s="872"/>
      <c r="J3" s="260" t="s">
        <v>0</v>
      </c>
    </row>
    <row r="4" spans="1:10" ht="20.25">
      <c r="A4" s="866" t="s">
        <v>182</v>
      </c>
      <c r="B4" s="790"/>
      <c r="C4" s="790"/>
      <c r="D4" s="790"/>
      <c r="E4" s="790"/>
      <c r="F4" s="790"/>
      <c r="G4" s="790"/>
      <c r="H4" s="790"/>
      <c r="I4" s="790"/>
      <c r="J4" s="260" t="s">
        <v>0</v>
      </c>
    </row>
    <row r="5" spans="1:10" ht="18.75">
      <c r="A5" s="884" t="str">
        <f>+'B. Summary of Requirements '!A5</f>
        <v>Bureau of Alcohol, Tobacco, Firearms and Explosives</v>
      </c>
      <c r="B5" s="792"/>
      <c r="C5" s="792"/>
      <c r="D5" s="792"/>
      <c r="E5" s="792"/>
      <c r="F5" s="792"/>
      <c r="G5" s="792"/>
      <c r="H5" s="792"/>
      <c r="I5" s="792"/>
      <c r="J5" s="260" t="s">
        <v>0</v>
      </c>
    </row>
    <row r="6" spans="1:10" ht="18.75">
      <c r="A6" s="884" t="str">
        <f>+'B. Summary of Requirements '!A6</f>
        <v>Salaries and Expenses</v>
      </c>
      <c r="B6" s="790"/>
      <c r="C6" s="790"/>
      <c r="D6" s="790"/>
      <c r="E6" s="790"/>
      <c r="F6" s="790"/>
      <c r="G6" s="790"/>
      <c r="H6" s="790"/>
      <c r="I6" s="790"/>
      <c r="J6" s="260" t="s">
        <v>0</v>
      </c>
    </row>
    <row r="7" spans="1:10">
      <c r="A7" s="872"/>
      <c r="B7" s="872"/>
      <c r="C7" s="872"/>
      <c r="D7" s="872"/>
      <c r="E7" s="872"/>
      <c r="F7" s="872"/>
      <c r="G7" s="872"/>
      <c r="H7" s="872"/>
      <c r="I7" s="872"/>
      <c r="J7" s="260" t="s">
        <v>0</v>
      </c>
    </row>
    <row r="8" spans="1:10" ht="16.5" thickBot="1">
      <c r="A8" s="883" t="s">
        <v>173</v>
      </c>
      <c r="B8" s="883"/>
      <c r="C8" s="883"/>
      <c r="D8" s="883"/>
      <c r="E8" s="883"/>
      <c r="F8" s="883"/>
      <c r="G8" s="883"/>
      <c r="H8" s="883"/>
      <c r="I8" s="883"/>
      <c r="J8" s="260" t="s">
        <v>0</v>
      </c>
    </row>
    <row r="9" spans="1:10">
      <c r="A9" s="879" t="s">
        <v>51</v>
      </c>
      <c r="B9" s="873" t="s">
        <v>298</v>
      </c>
      <c r="C9" s="874"/>
      <c r="D9" s="873" t="s">
        <v>228</v>
      </c>
      <c r="E9" s="874"/>
      <c r="F9" s="873" t="s">
        <v>213</v>
      </c>
      <c r="G9" s="874"/>
      <c r="H9" s="873" t="s">
        <v>41</v>
      </c>
      <c r="I9" s="877"/>
      <c r="J9" s="260" t="s">
        <v>0</v>
      </c>
    </row>
    <row r="10" spans="1:10" ht="53.25" customHeight="1">
      <c r="A10" s="880"/>
      <c r="B10" s="875"/>
      <c r="C10" s="876"/>
      <c r="D10" s="875"/>
      <c r="E10" s="876"/>
      <c r="F10" s="875"/>
      <c r="G10" s="876"/>
      <c r="H10" s="875"/>
      <c r="I10" s="878"/>
      <c r="J10" s="260" t="s">
        <v>0</v>
      </c>
    </row>
    <row r="11" spans="1:10" ht="16.5" thickBot="1">
      <c r="A11" s="881"/>
      <c r="B11" s="187" t="s">
        <v>172</v>
      </c>
      <c r="C11" s="188" t="s">
        <v>174</v>
      </c>
      <c r="D11" s="187" t="s">
        <v>172</v>
      </c>
      <c r="E11" s="188" t="s">
        <v>174</v>
      </c>
      <c r="F11" s="187" t="s">
        <v>172</v>
      </c>
      <c r="G11" s="188" t="s">
        <v>174</v>
      </c>
      <c r="H11" s="187" t="s">
        <v>172</v>
      </c>
      <c r="I11" s="408" t="s">
        <v>174</v>
      </c>
      <c r="J11" s="260" t="s">
        <v>0</v>
      </c>
    </row>
    <row r="12" spans="1:10">
      <c r="A12" s="182" t="s">
        <v>132</v>
      </c>
      <c r="B12" s="516">
        <v>51</v>
      </c>
      <c r="C12" s="517"/>
      <c r="D12" s="516">
        <v>51</v>
      </c>
      <c r="E12" s="517"/>
      <c r="F12" s="516">
        <f>D12</f>
        <v>51</v>
      </c>
      <c r="G12" s="517"/>
      <c r="H12" s="516">
        <f>F12-D12</f>
        <v>0</v>
      </c>
      <c r="I12" s="518"/>
      <c r="J12" s="260" t="s">
        <v>0</v>
      </c>
    </row>
    <row r="13" spans="1:10">
      <c r="A13" s="183" t="s">
        <v>131</v>
      </c>
      <c r="B13" s="516">
        <v>212</v>
      </c>
      <c r="C13" s="517"/>
      <c r="D13" s="516">
        <v>212</v>
      </c>
      <c r="E13" s="517"/>
      <c r="F13" s="516">
        <f t="shared" ref="F13:F28" si="0">D13</f>
        <v>212</v>
      </c>
      <c r="G13" s="517"/>
      <c r="H13" s="516">
        <f t="shared" ref="H13:H28" si="1">F13-D13</f>
        <v>0</v>
      </c>
      <c r="I13" s="519"/>
      <c r="J13" s="260" t="s">
        <v>0</v>
      </c>
    </row>
    <row r="14" spans="1:10">
      <c r="A14" s="183" t="s">
        <v>130</v>
      </c>
      <c r="B14" s="516">
        <v>652</v>
      </c>
      <c r="C14" s="517"/>
      <c r="D14" s="516">
        <v>652</v>
      </c>
      <c r="E14" s="517"/>
      <c r="F14" s="516">
        <f t="shared" si="0"/>
        <v>652</v>
      </c>
      <c r="G14" s="517"/>
      <c r="H14" s="516">
        <f t="shared" si="1"/>
        <v>0</v>
      </c>
      <c r="I14" s="519"/>
      <c r="J14" s="260" t="s">
        <v>0</v>
      </c>
    </row>
    <row r="15" spans="1:10">
      <c r="A15" s="183" t="s">
        <v>129</v>
      </c>
      <c r="B15" s="516">
        <v>2587</v>
      </c>
      <c r="C15" s="517"/>
      <c r="D15" s="516">
        <v>2587</v>
      </c>
      <c r="E15" s="517"/>
      <c r="F15" s="516">
        <f>D15-37-34</f>
        <v>2516</v>
      </c>
      <c r="G15" s="517"/>
      <c r="H15" s="516">
        <f t="shared" si="1"/>
        <v>-71</v>
      </c>
      <c r="I15" s="519"/>
      <c r="J15" s="260" t="s">
        <v>0</v>
      </c>
    </row>
    <row r="16" spans="1:10">
      <c r="A16" s="183" t="s">
        <v>128</v>
      </c>
      <c r="B16" s="516">
        <v>337</v>
      </c>
      <c r="C16" s="517"/>
      <c r="D16" s="516">
        <v>337</v>
      </c>
      <c r="E16" s="517"/>
      <c r="F16" s="516">
        <f>D16-93</f>
        <v>244</v>
      </c>
      <c r="G16" s="517"/>
      <c r="H16" s="516">
        <f t="shared" si="1"/>
        <v>-93</v>
      </c>
      <c r="I16" s="519"/>
      <c r="J16" s="260" t="s">
        <v>0</v>
      </c>
    </row>
    <row r="17" spans="1:12">
      <c r="A17" s="183" t="s">
        <v>127</v>
      </c>
      <c r="B17" s="516">
        <v>215</v>
      </c>
      <c r="C17" s="517"/>
      <c r="D17" s="516">
        <v>215</v>
      </c>
      <c r="E17" s="517"/>
      <c r="F17" s="516">
        <f t="shared" si="0"/>
        <v>215</v>
      </c>
      <c r="G17" s="517"/>
      <c r="H17" s="516">
        <f t="shared" si="1"/>
        <v>0</v>
      </c>
      <c r="I17" s="519"/>
      <c r="J17" s="260" t="s">
        <v>0</v>
      </c>
    </row>
    <row r="18" spans="1:12">
      <c r="A18" s="183" t="s">
        <v>126</v>
      </c>
      <c r="B18" s="516">
        <v>51</v>
      </c>
      <c r="C18" s="517"/>
      <c r="D18" s="516">
        <v>51</v>
      </c>
      <c r="E18" s="517"/>
      <c r="F18" s="516">
        <f t="shared" si="0"/>
        <v>51</v>
      </c>
      <c r="G18" s="517"/>
      <c r="H18" s="516">
        <f t="shared" si="1"/>
        <v>0</v>
      </c>
      <c r="I18" s="519"/>
      <c r="J18" s="260" t="s">
        <v>0</v>
      </c>
    </row>
    <row r="19" spans="1:12">
      <c r="A19" s="183" t="s">
        <v>125</v>
      </c>
      <c r="B19" s="516">
        <v>490</v>
      </c>
      <c r="C19" s="517"/>
      <c r="D19" s="516">
        <v>490</v>
      </c>
      <c r="E19" s="517"/>
      <c r="F19" s="516">
        <f t="shared" si="0"/>
        <v>490</v>
      </c>
      <c r="G19" s="517"/>
      <c r="H19" s="516">
        <f t="shared" si="1"/>
        <v>0</v>
      </c>
      <c r="I19" s="519"/>
      <c r="J19" s="260" t="s">
        <v>0</v>
      </c>
    </row>
    <row r="20" spans="1:12">
      <c r="A20" s="183" t="s">
        <v>124</v>
      </c>
      <c r="B20" s="516">
        <v>32</v>
      </c>
      <c r="C20" s="517"/>
      <c r="D20" s="516">
        <v>32</v>
      </c>
      <c r="E20" s="517"/>
      <c r="F20" s="516">
        <f t="shared" si="0"/>
        <v>32</v>
      </c>
      <c r="G20" s="517"/>
      <c r="H20" s="516">
        <f t="shared" si="1"/>
        <v>0</v>
      </c>
      <c r="I20" s="519"/>
      <c r="J20" s="260" t="s">
        <v>0</v>
      </c>
    </row>
    <row r="21" spans="1:12">
      <c r="A21" s="183" t="s">
        <v>123</v>
      </c>
      <c r="B21" s="516">
        <v>110</v>
      </c>
      <c r="C21" s="517"/>
      <c r="D21" s="516">
        <v>110</v>
      </c>
      <c r="E21" s="517"/>
      <c r="F21" s="516">
        <f t="shared" si="0"/>
        <v>110</v>
      </c>
      <c r="G21" s="517"/>
      <c r="H21" s="516">
        <f t="shared" si="1"/>
        <v>0</v>
      </c>
      <c r="I21" s="519"/>
      <c r="J21" s="260" t="s">
        <v>0</v>
      </c>
    </row>
    <row r="22" spans="1:12">
      <c r="A22" s="183" t="s">
        <v>122</v>
      </c>
      <c r="B22" s="516">
        <v>17</v>
      </c>
      <c r="C22" s="517"/>
      <c r="D22" s="516">
        <v>17</v>
      </c>
      <c r="E22" s="517"/>
      <c r="F22" s="516">
        <f t="shared" si="0"/>
        <v>17</v>
      </c>
      <c r="G22" s="517"/>
      <c r="H22" s="516">
        <f t="shared" si="1"/>
        <v>0</v>
      </c>
      <c r="I22" s="519"/>
      <c r="J22" s="260" t="s">
        <v>0</v>
      </c>
    </row>
    <row r="23" spans="1:12">
      <c r="A23" s="183" t="s">
        <v>121</v>
      </c>
      <c r="B23" s="516">
        <v>32</v>
      </c>
      <c r="C23" s="517"/>
      <c r="D23" s="516">
        <v>32</v>
      </c>
      <c r="E23" s="517"/>
      <c r="F23" s="516">
        <f t="shared" si="0"/>
        <v>32</v>
      </c>
      <c r="G23" s="517"/>
      <c r="H23" s="516">
        <f t="shared" si="1"/>
        <v>0</v>
      </c>
      <c r="I23" s="519"/>
      <c r="J23" s="260" t="s">
        <v>0</v>
      </c>
    </row>
    <row r="24" spans="1:12">
      <c r="A24" s="183" t="s">
        <v>119</v>
      </c>
      <c r="B24" s="516">
        <v>14</v>
      </c>
      <c r="C24" s="517"/>
      <c r="D24" s="516">
        <v>14</v>
      </c>
      <c r="E24" s="517"/>
      <c r="F24" s="516">
        <f t="shared" si="0"/>
        <v>14</v>
      </c>
      <c r="G24" s="517"/>
      <c r="H24" s="516">
        <f t="shared" si="1"/>
        <v>0</v>
      </c>
      <c r="I24" s="519"/>
      <c r="J24" s="260" t="s">
        <v>0</v>
      </c>
    </row>
    <row r="25" spans="1:12">
      <c r="A25" s="183" t="s">
        <v>120</v>
      </c>
      <c r="B25" s="520">
        <v>13</v>
      </c>
      <c r="C25" s="517"/>
      <c r="D25" s="516">
        <v>13</v>
      </c>
      <c r="E25" s="517"/>
      <c r="F25" s="516">
        <f t="shared" si="0"/>
        <v>13</v>
      </c>
      <c r="G25" s="517"/>
      <c r="H25" s="516">
        <f t="shared" si="1"/>
        <v>0</v>
      </c>
      <c r="I25" s="519"/>
      <c r="J25" s="260" t="s">
        <v>0</v>
      </c>
    </row>
    <row r="26" spans="1:12">
      <c r="A26" s="183" t="s">
        <v>118</v>
      </c>
      <c r="B26" s="516">
        <v>9</v>
      </c>
      <c r="C26" s="517"/>
      <c r="D26" s="516">
        <v>9</v>
      </c>
      <c r="E26" s="517"/>
      <c r="F26" s="516">
        <f t="shared" si="0"/>
        <v>9</v>
      </c>
      <c r="G26" s="517"/>
      <c r="H26" s="516">
        <f t="shared" si="1"/>
        <v>0</v>
      </c>
      <c r="I26" s="519"/>
      <c r="J26" s="260" t="s">
        <v>0</v>
      </c>
    </row>
    <row r="27" spans="1:12">
      <c r="A27" s="183" t="s">
        <v>117</v>
      </c>
      <c r="B27" s="520">
        <v>2</v>
      </c>
      <c r="C27" s="521"/>
      <c r="D27" s="520">
        <v>2</v>
      </c>
      <c r="E27" s="521"/>
      <c r="F27" s="520">
        <f t="shared" si="0"/>
        <v>2</v>
      </c>
      <c r="G27" s="521"/>
      <c r="H27" s="520">
        <f t="shared" si="1"/>
        <v>0</v>
      </c>
      <c r="I27" s="519"/>
      <c r="J27" s="260" t="s">
        <v>0</v>
      </c>
    </row>
    <row r="28" spans="1:12">
      <c r="A28" s="484" t="s">
        <v>278</v>
      </c>
      <c r="B28" s="516">
        <v>277</v>
      </c>
      <c r="C28" s="517"/>
      <c r="D28" s="516">
        <v>277</v>
      </c>
      <c r="E28" s="517"/>
      <c r="F28" s="516">
        <f t="shared" si="0"/>
        <v>277</v>
      </c>
      <c r="G28" s="517"/>
      <c r="H28" s="516">
        <f t="shared" si="1"/>
        <v>0</v>
      </c>
      <c r="I28" s="522"/>
      <c r="J28" s="260" t="s">
        <v>0</v>
      </c>
    </row>
    <row r="29" spans="1:12">
      <c r="A29" s="184" t="s">
        <v>222</v>
      </c>
      <c r="B29" s="523">
        <f>SUM(B12:B28)</f>
        <v>5101</v>
      </c>
      <c r="C29" s="524"/>
      <c r="D29" s="523">
        <f>SUM(D12:D28)</f>
        <v>5101</v>
      </c>
      <c r="E29" s="524"/>
      <c r="F29" s="523">
        <f>SUM(F12:F28)</f>
        <v>4937</v>
      </c>
      <c r="G29" s="524"/>
      <c r="H29" s="523">
        <f>SUM(H12:H28)</f>
        <v>-164</v>
      </c>
      <c r="I29" s="525"/>
      <c r="J29" s="260" t="s">
        <v>0</v>
      </c>
      <c r="L29" s="21"/>
    </row>
    <row r="30" spans="1:12">
      <c r="A30" s="185" t="s">
        <v>19</v>
      </c>
      <c r="B30" s="526"/>
      <c r="C30" s="527">
        <v>169224</v>
      </c>
      <c r="D30" s="526"/>
      <c r="E30" s="527">
        <f>C30</f>
        <v>169224</v>
      </c>
      <c r="F30" s="528"/>
      <c r="G30" s="527">
        <f>E30</f>
        <v>169224</v>
      </c>
      <c r="H30" s="526"/>
      <c r="I30" s="529"/>
      <c r="J30" s="260" t="s">
        <v>0</v>
      </c>
    </row>
    <row r="31" spans="1:12">
      <c r="A31" s="185" t="s">
        <v>96</v>
      </c>
      <c r="B31" s="530"/>
      <c r="C31" s="527">
        <v>92800</v>
      </c>
      <c r="D31" s="526"/>
      <c r="E31" s="527">
        <f>C31</f>
        <v>92800</v>
      </c>
      <c r="F31" s="528"/>
      <c r="G31" s="527">
        <f>E31</f>
        <v>92800</v>
      </c>
      <c r="H31" s="526"/>
      <c r="I31" s="519"/>
      <c r="J31" s="260" t="s">
        <v>0</v>
      </c>
    </row>
    <row r="32" spans="1:12" ht="16.5" thickBot="1">
      <c r="A32" s="186" t="s">
        <v>97</v>
      </c>
      <c r="B32" s="531"/>
      <c r="C32" s="556">
        <v>12.75</v>
      </c>
      <c r="D32" s="532"/>
      <c r="E32" s="556">
        <f>C32</f>
        <v>12.75</v>
      </c>
      <c r="F32" s="557"/>
      <c r="G32" s="556">
        <f>E32</f>
        <v>12.75</v>
      </c>
      <c r="H32" s="532"/>
      <c r="I32" s="533"/>
      <c r="J32" s="260" t="s">
        <v>23</v>
      </c>
    </row>
    <row r="33" spans="1:14">
      <c r="A33" s="882"/>
      <c r="B33" s="818"/>
      <c r="C33" s="818"/>
      <c r="D33" s="818"/>
      <c r="E33" s="818"/>
      <c r="F33" s="818"/>
      <c r="G33" s="818"/>
      <c r="H33" s="818"/>
      <c r="I33" s="818"/>
      <c r="J33" s="818"/>
    </row>
    <row r="34" spans="1:14">
      <c r="A34" s="13"/>
      <c r="B34" s="13"/>
      <c r="C34" s="13"/>
      <c r="D34" s="13"/>
      <c r="E34" s="13"/>
      <c r="F34" s="13"/>
      <c r="G34" s="13"/>
      <c r="H34" s="13"/>
      <c r="I34" s="13"/>
      <c r="J34" s="261"/>
    </row>
    <row r="35" spans="1:14">
      <c r="A35" s="76"/>
      <c r="B35" s="64"/>
      <c r="C35" s="64"/>
      <c r="D35" s="64"/>
      <c r="E35" s="64"/>
      <c r="F35" s="64"/>
      <c r="G35" s="64"/>
      <c r="H35" s="64"/>
    </row>
    <row r="36" spans="1:14">
      <c r="A36" s="76"/>
      <c r="B36" s="64"/>
      <c r="C36" s="64"/>
      <c r="D36" s="64"/>
      <c r="E36" s="64"/>
      <c r="F36" s="64"/>
      <c r="G36" s="64"/>
      <c r="H36" s="64"/>
    </row>
    <row r="37" spans="1:14" ht="67.5" customHeight="1">
      <c r="A37" s="679"/>
      <c r="B37" s="679"/>
      <c r="C37" s="679"/>
      <c r="D37" s="679"/>
      <c r="E37" s="679"/>
      <c r="F37" s="679"/>
      <c r="G37" s="679"/>
      <c r="H37" s="679"/>
    </row>
    <row r="38" spans="1:14" ht="18.95" customHeight="1">
      <c r="A38" s="783"/>
      <c r="B38" s="784"/>
      <c r="C38" s="784"/>
      <c r="D38" s="784"/>
      <c r="E38" s="784"/>
      <c r="F38" s="784"/>
      <c r="G38" s="784"/>
      <c r="H38" s="784"/>
    </row>
    <row r="39" spans="1:14">
      <c r="A39" s="21"/>
      <c r="B39" s="21"/>
      <c r="C39" s="21"/>
      <c r="D39" s="21"/>
      <c r="E39" s="21"/>
      <c r="F39" s="21"/>
      <c r="G39" s="21"/>
      <c r="H39" s="21"/>
    </row>
    <row r="40" spans="1:14" ht="18.95" customHeight="1">
      <c r="A40" s="867"/>
      <c r="B40" s="867"/>
      <c r="C40" s="867"/>
      <c r="D40" s="867"/>
      <c r="E40" s="867"/>
      <c r="F40" s="867"/>
      <c r="G40" s="867"/>
      <c r="H40" s="867"/>
      <c r="I40" s="867"/>
      <c r="J40" s="867"/>
      <c r="K40" s="867"/>
      <c r="L40" s="867"/>
      <c r="M40" s="867"/>
      <c r="N40" s="868"/>
    </row>
  </sheetData>
  <customSheetViews>
    <customSheetView guid="{3118AF25-8423-420A-806A-487665220C68}" scale="75" showPageBreaks="1" showGridLines="0" outlineSymbols="0" printArea="1" view="pageBreakPreview">
      <pane xSplit="1" ySplit="11" topLeftCell="B24" activePane="bottomRight" state="frozen"/>
      <selection pane="bottomRight" activeCell="F29" sqref="F29"/>
      <pageMargins left="0.5" right="0.5" top="0.5" bottom="0.55000000000000004" header="0" footer="0"/>
      <printOptions horizontalCentered="1"/>
      <pageSetup scale="67" orientation="landscape" horizontalDpi="300" verticalDpi="300" r:id="rId1"/>
      <headerFooter alignWithMargins="0">
        <oddFooter>&amp;C&amp;"Times New Roman,Regular"Exhibit K - Summary of Requirements by Grade</oddFooter>
      </headerFooter>
    </customSheetView>
    <customSheetView guid="{56C0A34E-45B4-448B-85E5-70B3A8E63333}" scale="75" showPageBreaks="1" showGridLines="0" outlineSymbols="0" printArea="1" view="pageBreakPreview">
      <pane xSplit="1" ySplit="11" topLeftCell="B12" activePane="bottomRight" state="frozen"/>
      <selection pane="bottomRight" activeCell="D9" sqref="D9:E10"/>
      <pageMargins left="0.5" right="0.5" top="0.5" bottom="0.55000000000000004" header="0" footer="0"/>
      <printOptions horizontalCentered="1"/>
      <pageSetup scale="67" orientation="landscape" horizontalDpi="300" verticalDpi="300" r:id="rId2"/>
      <headerFooter alignWithMargins="0">
        <oddFooter>&amp;C&amp;"Times New Roman,Regular"Exhibit K - Summary of Requirements by Grade</oddFooter>
      </headerFooter>
    </customSheetView>
    <customSheetView guid="{4148B88B-8ED7-4FDE-9459-DEB244AD0552}" scale="75" showPageBreaks="1" showGridLines="0" outlineSymbols="0" printArea="1" view="pageBreakPreview">
      <pane xSplit="1" ySplit="11" topLeftCell="B12" activePane="bottomRight" state="frozen"/>
      <selection pane="bottomRight" activeCell="E23" sqref="E23"/>
      <pageMargins left="0.5" right="0.5" top="0.5" bottom="0.55000000000000004" header="0" footer="0"/>
      <printOptions horizontalCentered="1"/>
      <pageSetup scale="67" orientation="landscape" horizontalDpi="300" verticalDpi="300" r:id="rId3"/>
      <headerFooter alignWithMargins="0">
        <oddFooter>&amp;C&amp;"Times New Roman,Regular"Exhibit K - Summary of Requirements by Grade</oddFooter>
      </headerFooter>
    </customSheetView>
    <customSheetView guid="{12C66D54-5067-4346-818B-6EAB1C8A9183}" scale="75" showPageBreaks="1" showGridLines="0" outlineSymbols="0" printArea="1" view="pageBreakPreview">
      <pane xSplit="1" ySplit="11" topLeftCell="B12" activePane="bottomRight" state="frozen"/>
      <selection pane="bottomRight" activeCell="H14" sqref="H14"/>
      <pageMargins left="0.5" right="0.5" top="0.5" bottom="0.55000000000000004" header="0" footer="0"/>
      <printOptions horizontalCentered="1"/>
      <pageSetup scale="67" orientation="landscape" horizontalDpi="300" verticalDpi="300" r:id="rId4"/>
      <headerFooter alignWithMargins="0">
        <oddFooter>&amp;C&amp;"Times New Roman,Regular"Exhibit K - Summary of Requirements by Grade</oddFooter>
      </headerFooter>
    </customSheetView>
    <customSheetView guid="{A8222A56-4163-43FF-A952-8C1396AAF3AC}" scale="85" showPageBreaks="1" showGridLines="0" outlineSymbols="0" printArea="1" view="pageBreakPreview">
      <pane xSplit="1" ySplit="11" topLeftCell="D18" activePane="bottomRight" state="frozen"/>
      <selection pane="bottomRight" sqref="A1:I1"/>
      <pageMargins left="0.5" right="0.5" top="0.5" bottom="0.55000000000000004" header="0" footer="0"/>
      <printOptions horizontalCentered="1"/>
      <pageSetup scale="67" orientation="landscape" horizontalDpi="300" verticalDpi="300" r:id="rId5"/>
      <headerFooter alignWithMargins="0">
        <oddFooter>&amp;C&amp;"Times New Roman,Regular"Exhibit K - Summary of Requirements by Grade</oddFooter>
      </headerFooter>
    </customSheetView>
  </customSheetViews>
  <mergeCells count="17">
    <mergeCell ref="A5:I5"/>
    <mergeCell ref="A4:I4"/>
    <mergeCell ref="A40:N40"/>
    <mergeCell ref="A1:I1"/>
    <mergeCell ref="A2:I2"/>
    <mergeCell ref="A3:I3"/>
    <mergeCell ref="A37:H37"/>
    <mergeCell ref="A38:H38"/>
    <mergeCell ref="B9:C10"/>
    <mergeCell ref="D9:E10"/>
    <mergeCell ref="F9:G10"/>
    <mergeCell ref="H9:I10"/>
    <mergeCell ref="A9:A11"/>
    <mergeCell ref="A33:J33"/>
    <mergeCell ref="A7:I7"/>
    <mergeCell ref="A8:I8"/>
    <mergeCell ref="A6:I6"/>
  </mergeCells>
  <phoneticPr fontId="0" type="noConversion"/>
  <printOptions horizontalCentered="1"/>
  <pageMargins left="0.5" right="0.5" top="0.5" bottom="0.55000000000000004" header="0" footer="0"/>
  <pageSetup scale="67" orientation="landscape" horizontalDpi="300" verticalDpi="300" r:id="rId6"/>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Z203"/>
  <sheetViews>
    <sheetView tabSelected="1" view="pageBreakPreview" zoomScale="80" zoomScaleNormal="75" zoomScaleSheetLayoutView="80" workbookViewId="0">
      <pane xSplit="1" ySplit="9" topLeftCell="B10" activePane="bottomRight" state="frozen"/>
      <selection pane="topRight" activeCell="B1" sqref="B1"/>
      <selection pane="bottomLeft" activeCell="A10" sqref="A10"/>
      <selection pane="bottomRight" activeCell="A45" sqref="A45"/>
    </sheetView>
  </sheetViews>
  <sheetFormatPr defaultRowHeight="15.75"/>
  <cols>
    <col min="1" max="1" width="65.332031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2" width="8.88671875" style="3" hidden="1" customWidth="1"/>
    <col min="13" max="13" width="1" style="92" customWidth="1"/>
    <col min="15" max="16384" width="8.88671875" style="3"/>
  </cols>
  <sheetData>
    <row r="1" spans="1:13" ht="19.149999999999999" customHeight="1">
      <c r="A1" s="665" t="s">
        <v>138</v>
      </c>
      <c r="B1" s="885"/>
      <c r="C1" s="885"/>
      <c r="D1" s="885"/>
      <c r="E1" s="885"/>
      <c r="F1" s="885"/>
      <c r="G1" s="885"/>
      <c r="H1" s="885"/>
      <c r="I1" s="885"/>
      <c r="M1" s="91" t="s">
        <v>0</v>
      </c>
    </row>
    <row r="2" spans="1:13" ht="19.149999999999999" customHeight="1">
      <c r="A2" s="886"/>
      <c r="B2" s="887"/>
      <c r="C2" s="887"/>
      <c r="D2" s="887"/>
      <c r="E2" s="887"/>
      <c r="F2" s="887"/>
      <c r="G2" s="887"/>
      <c r="H2" s="887"/>
      <c r="I2" s="887"/>
      <c r="M2" s="91" t="s">
        <v>0</v>
      </c>
    </row>
    <row r="3" spans="1:13" ht="18.75">
      <c r="A3" s="888" t="s">
        <v>102</v>
      </c>
      <c r="B3" s="885"/>
      <c r="C3" s="885"/>
      <c r="D3" s="885"/>
      <c r="E3" s="885"/>
      <c r="F3" s="885"/>
      <c r="G3" s="885"/>
      <c r="H3" s="885"/>
      <c r="I3" s="885"/>
      <c r="M3" s="91" t="s">
        <v>0</v>
      </c>
    </row>
    <row r="4" spans="1:13" ht="16.5">
      <c r="A4" s="821" t="str">
        <f>+'B. Summary of Requirements '!A5</f>
        <v>Bureau of Alcohol, Tobacco, Firearms and Explosives</v>
      </c>
      <c r="B4" s="885"/>
      <c r="C4" s="885"/>
      <c r="D4" s="885"/>
      <c r="E4" s="885"/>
      <c r="F4" s="885"/>
      <c r="G4" s="885"/>
      <c r="H4" s="885"/>
      <c r="I4" s="885"/>
      <c r="M4" s="91" t="s">
        <v>0</v>
      </c>
    </row>
    <row r="5" spans="1:13" ht="16.5">
      <c r="A5" s="821" t="str">
        <f>+'B. Summary of Requirements '!A6</f>
        <v>Salaries and Expenses</v>
      </c>
      <c r="B5" s="885"/>
      <c r="C5" s="885"/>
      <c r="D5" s="885"/>
      <c r="E5" s="885"/>
      <c r="F5" s="885"/>
      <c r="G5" s="885"/>
      <c r="H5" s="885"/>
      <c r="I5" s="885"/>
      <c r="M5" s="91" t="s">
        <v>0</v>
      </c>
    </row>
    <row r="6" spans="1:13">
      <c r="A6" s="902" t="s">
        <v>153</v>
      </c>
      <c r="B6" s="885"/>
      <c r="C6" s="885"/>
      <c r="D6" s="885"/>
      <c r="E6" s="885"/>
      <c r="F6" s="885"/>
      <c r="G6" s="885"/>
      <c r="H6" s="885"/>
      <c r="I6" s="885"/>
      <c r="M6" s="91" t="s">
        <v>0</v>
      </c>
    </row>
    <row r="7" spans="1:13" ht="11.25" customHeight="1">
      <c r="A7" s="777"/>
      <c r="B7" s="777"/>
      <c r="C7" s="777"/>
      <c r="D7" s="777"/>
      <c r="E7" s="777"/>
      <c r="F7" s="777"/>
      <c r="G7" s="777"/>
      <c r="H7" s="777"/>
      <c r="I7" s="777"/>
      <c r="M7" s="91" t="s">
        <v>0</v>
      </c>
    </row>
    <row r="8" spans="1:13" ht="44.25" customHeight="1">
      <c r="A8" s="900" t="s">
        <v>98</v>
      </c>
      <c r="B8" s="903" t="s">
        <v>223</v>
      </c>
      <c r="C8" s="904"/>
      <c r="D8" s="908" t="s">
        <v>217</v>
      </c>
      <c r="E8" s="909"/>
      <c r="F8" s="905" t="s">
        <v>213</v>
      </c>
      <c r="G8" s="907"/>
      <c r="H8" s="905" t="s">
        <v>198</v>
      </c>
      <c r="I8" s="906"/>
      <c r="J8" s="7"/>
      <c r="M8" s="91" t="s">
        <v>0</v>
      </c>
    </row>
    <row r="9" spans="1:13" ht="25.5" customHeight="1" thickBot="1">
      <c r="A9" s="901"/>
      <c r="B9" s="197" t="s">
        <v>46</v>
      </c>
      <c r="C9" s="198" t="s">
        <v>174</v>
      </c>
      <c r="D9" s="197" t="s">
        <v>46</v>
      </c>
      <c r="E9" s="198" t="s">
        <v>174</v>
      </c>
      <c r="F9" s="197" t="s">
        <v>46</v>
      </c>
      <c r="G9" s="198" t="s">
        <v>174</v>
      </c>
      <c r="H9" s="197" t="s">
        <v>46</v>
      </c>
      <c r="I9" s="199" t="s">
        <v>174</v>
      </c>
      <c r="J9" s="7"/>
      <c r="M9" s="91" t="s">
        <v>0</v>
      </c>
    </row>
    <row r="10" spans="1:13">
      <c r="A10" s="189" t="s">
        <v>17</v>
      </c>
      <c r="B10" s="131">
        <v>5025</v>
      </c>
      <c r="C10" s="227">
        <v>471992</v>
      </c>
      <c r="D10" s="131">
        <v>5025</v>
      </c>
      <c r="E10" s="227">
        <v>471712</v>
      </c>
      <c r="F10" s="131">
        <v>4861</v>
      </c>
      <c r="G10" s="227">
        <v>445960</v>
      </c>
      <c r="H10" s="131">
        <f>F10-D10</f>
        <v>-164</v>
      </c>
      <c r="I10" s="228">
        <f>G10-E10</f>
        <v>-25752</v>
      </c>
      <c r="J10" s="7"/>
      <c r="M10" s="91" t="s">
        <v>0</v>
      </c>
    </row>
    <row r="11" spans="1:13">
      <c r="A11" s="190" t="s">
        <v>71</v>
      </c>
      <c r="B11" s="131"/>
      <c r="C11" s="132">
        <v>7307</v>
      </c>
      <c r="D11" s="131"/>
      <c r="E11" s="132">
        <v>1288</v>
      </c>
      <c r="F11" s="131"/>
      <c r="G11" s="132">
        <v>1747</v>
      </c>
      <c r="H11" s="131">
        <f>F11-D11</f>
        <v>0</v>
      </c>
      <c r="I11" s="120">
        <f>G11-E11</f>
        <v>459</v>
      </c>
      <c r="J11" s="17" t="s">
        <v>44</v>
      </c>
      <c r="K11" s="3" t="s">
        <v>45</v>
      </c>
      <c r="M11" s="91" t="s">
        <v>0</v>
      </c>
    </row>
    <row r="12" spans="1:13">
      <c r="A12" s="190" t="s">
        <v>53</v>
      </c>
      <c r="B12" s="336">
        <f t="shared" ref="B12:G12" si="0">B13+B14</f>
        <v>0</v>
      </c>
      <c r="C12" s="132">
        <f t="shared" si="0"/>
        <v>68500</v>
      </c>
      <c r="D12" s="336">
        <f t="shared" si="0"/>
        <v>0</v>
      </c>
      <c r="E12" s="132">
        <v>62247</v>
      </c>
      <c r="F12" s="336">
        <f t="shared" si="0"/>
        <v>0</v>
      </c>
      <c r="G12" s="132">
        <f t="shared" si="0"/>
        <v>79793</v>
      </c>
      <c r="H12" s="131">
        <f>F12-D12</f>
        <v>0</v>
      </c>
      <c r="I12" s="120">
        <f t="shared" ref="I12:I15" si="1">G12-E12</f>
        <v>17546</v>
      </c>
      <c r="J12" s="7">
        <v>93</v>
      </c>
      <c r="M12" s="91" t="s">
        <v>0</v>
      </c>
    </row>
    <row r="13" spans="1:13">
      <c r="A13" s="191" t="s">
        <v>55</v>
      </c>
      <c r="B13" s="137"/>
      <c r="C13" s="138">
        <v>1312</v>
      </c>
      <c r="D13" s="137"/>
      <c r="E13" s="138">
        <v>1414</v>
      </c>
      <c r="F13" s="137"/>
      <c r="G13" s="138">
        <v>3833</v>
      </c>
      <c r="H13" s="137">
        <f t="shared" ref="H13:H15" si="2">F13-D13</f>
        <v>0</v>
      </c>
      <c r="I13" s="139">
        <f t="shared" si="1"/>
        <v>2419</v>
      </c>
      <c r="J13" s="7"/>
      <c r="M13" s="91" t="s">
        <v>0</v>
      </c>
    </row>
    <row r="14" spans="1:13">
      <c r="A14" s="191" t="s">
        <v>54</v>
      </c>
      <c r="B14" s="137"/>
      <c r="C14" s="138">
        <v>67188</v>
      </c>
      <c r="D14" s="137"/>
      <c r="E14" s="138">
        <v>60833</v>
      </c>
      <c r="F14" s="137"/>
      <c r="G14" s="138">
        <v>75960</v>
      </c>
      <c r="H14" s="137">
        <f t="shared" si="2"/>
        <v>0</v>
      </c>
      <c r="I14" s="139">
        <f t="shared" si="1"/>
        <v>15127</v>
      </c>
      <c r="J14" s="7"/>
      <c r="M14" s="91" t="s">
        <v>0</v>
      </c>
    </row>
    <row r="15" spans="1:13">
      <c r="A15" s="192" t="s">
        <v>56</v>
      </c>
      <c r="B15" s="140"/>
      <c r="C15" s="141">
        <v>58</v>
      </c>
      <c r="D15" s="140"/>
      <c r="E15" s="141">
        <v>58</v>
      </c>
      <c r="F15" s="140"/>
      <c r="G15" s="141">
        <v>131</v>
      </c>
      <c r="H15" s="131">
        <f t="shared" si="2"/>
        <v>0</v>
      </c>
      <c r="I15" s="120">
        <f t="shared" si="1"/>
        <v>73</v>
      </c>
      <c r="J15" s="7"/>
      <c r="M15" s="91" t="s">
        <v>0</v>
      </c>
    </row>
    <row r="16" spans="1:13">
      <c r="A16" s="193" t="s">
        <v>18</v>
      </c>
      <c r="B16" s="142">
        <f>+B10+B11+B12+B15</f>
        <v>5025</v>
      </c>
      <c r="C16" s="143">
        <f t="shared" ref="C16:I16" si="3">+C10+C11+C12+C15</f>
        <v>547857</v>
      </c>
      <c r="D16" s="142">
        <f>+D10+D11+D12+D15</f>
        <v>5025</v>
      </c>
      <c r="E16" s="143">
        <v>535305</v>
      </c>
      <c r="F16" s="142">
        <f t="shared" si="3"/>
        <v>4861</v>
      </c>
      <c r="G16" s="327">
        <f t="shared" si="3"/>
        <v>527631</v>
      </c>
      <c r="H16" s="143">
        <f>+H10+H11+H12+H15</f>
        <v>-164</v>
      </c>
      <c r="I16" s="327">
        <f t="shared" si="3"/>
        <v>-7674</v>
      </c>
      <c r="J16" s="25">
        <f>697+630+957+2333</f>
        <v>4617</v>
      </c>
      <c r="K16" s="3">
        <f>2451-93</f>
        <v>2358</v>
      </c>
      <c r="L16" s="3">
        <f>+E16-G16</f>
        <v>7674</v>
      </c>
      <c r="M16" s="91" t="s">
        <v>0</v>
      </c>
    </row>
    <row r="17" spans="1:15">
      <c r="A17" s="190" t="s">
        <v>99</v>
      </c>
      <c r="B17" s="131"/>
      <c r="C17" s="132"/>
      <c r="D17" s="131"/>
      <c r="E17" s="132"/>
      <c r="F17" s="131"/>
      <c r="G17" s="132"/>
      <c r="H17" s="131"/>
      <c r="I17" s="120"/>
      <c r="J17" s="7"/>
      <c r="M17" s="91" t="s">
        <v>0</v>
      </c>
    </row>
    <row r="18" spans="1:15">
      <c r="A18" s="194" t="s">
        <v>58</v>
      </c>
      <c r="B18" s="131"/>
      <c r="C18" s="132">
        <v>222950</v>
      </c>
      <c r="D18" s="131"/>
      <c r="E18" s="132">
        <v>214535</v>
      </c>
      <c r="F18" s="131"/>
      <c r="G18" s="132">
        <v>213447</v>
      </c>
      <c r="H18" s="131"/>
      <c r="I18" s="120">
        <f>G18-E18</f>
        <v>-1088</v>
      </c>
      <c r="J18" s="7">
        <v>359</v>
      </c>
      <c r="K18" s="3">
        <f>1171+93</f>
        <v>1264</v>
      </c>
      <c r="L18" s="3">
        <f t="shared" ref="L18:L37" si="4">+E18-G18</f>
        <v>1088</v>
      </c>
      <c r="M18" s="91" t="s">
        <v>0</v>
      </c>
    </row>
    <row r="19" spans="1:15">
      <c r="A19" s="194" t="s">
        <v>268</v>
      </c>
      <c r="B19" s="131"/>
      <c r="C19" s="132">
        <v>83</v>
      </c>
      <c r="D19" s="336"/>
      <c r="E19" s="132">
        <v>5740</v>
      </c>
      <c r="F19" s="131"/>
      <c r="G19" s="132">
        <v>125</v>
      </c>
      <c r="H19" s="131"/>
      <c r="I19" s="120">
        <f>G19-E19</f>
        <v>-5615</v>
      </c>
      <c r="J19" s="7"/>
      <c r="M19" s="91" t="s">
        <v>0</v>
      </c>
      <c r="N19" s="461"/>
    </row>
    <row r="20" spans="1:15">
      <c r="A20" s="194" t="s">
        <v>59</v>
      </c>
      <c r="B20" s="131"/>
      <c r="C20" s="132">
        <v>17955</v>
      </c>
      <c r="D20" s="131"/>
      <c r="E20" s="132">
        <v>18159</v>
      </c>
      <c r="F20" s="131"/>
      <c r="G20" s="132">
        <v>23647</v>
      </c>
      <c r="H20" s="131"/>
      <c r="I20" s="120">
        <f t="shared" ref="I20:I36" si="5">G20-E20</f>
        <v>5488</v>
      </c>
      <c r="J20" s="7"/>
      <c r="K20" s="3">
        <v>110</v>
      </c>
      <c r="L20" s="3">
        <f t="shared" si="4"/>
        <v>-5488</v>
      </c>
      <c r="M20" s="91" t="s">
        <v>0</v>
      </c>
    </row>
    <row r="21" spans="1:15">
      <c r="A21" s="194" t="s">
        <v>60</v>
      </c>
      <c r="B21" s="131"/>
      <c r="C21" s="132">
        <v>2796</v>
      </c>
      <c r="D21" s="131"/>
      <c r="E21" s="132">
        <v>3124</v>
      </c>
      <c r="F21" s="131"/>
      <c r="G21" s="132">
        <v>2948</v>
      </c>
      <c r="H21" s="131"/>
      <c r="I21" s="120">
        <f t="shared" si="5"/>
        <v>-176</v>
      </c>
      <c r="J21" s="7"/>
      <c r="K21" s="3">
        <v>0</v>
      </c>
      <c r="L21" s="3">
        <f t="shared" si="4"/>
        <v>176</v>
      </c>
      <c r="M21" s="91" t="s">
        <v>0</v>
      </c>
    </row>
    <row r="22" spans="1:15">
      <c r="A22" s="194" t="s">
        <v>136</v>
      </c>
      <c r="B22" s="131"/>
      <c r="C22" s="132">
        <v>80965</v>
      </c>
      <c r="D22" s="131"/>
      <c r="E22" s="132">
        <v>90777</v>
      </c>
      <c r="F22" s="131"/>
      <c r="G22" s="135">
        <v>90891</v>
      </c>
      <c r="H22" s="131"/>
      <c r="I22" s="120">
        <f t="shared" si="5"/>
        <v>114</v>
      </c>
      <c r="J22" s="7">
        <f>4220-576</f>
        <v>3644</v>
      </c>
      <c r="L22" s="3">
        <f t="shared" si="4"/>
        <v>-114</v>
      </c>
      <c r="M22" s="91" t="s">
        <v>0</v>
      </c>
    </row>
    <row r="23" spans="1:15">
      <c r="A23" s="194" t="s">
        <v>33</v>
      </c>
      <c r="B23" s="131"/>
      <c r="C23" s="132">
        <v>1202</v>
      </c>
      <c r="D23" s="131"/>
      <c r="E23" s="132">
        <v>658</v>
      </c>
      <c r="F23" s="131"/>
      <c r="G23" s="135">
        <v>1106</v>
      </c>
      <c r="H23" s="131"/>
      <c r="I23" s="120">
        <f t="shared" si="5"/>
        <v>448</v>
      </c>
      <c r="J23" s="7"/>
      <c r="L23" s="3">
        <f t="shared" si="4"/>
        <v>-448</v>
      </c>
      <c r="M23" s="91" t="s">
        <v>0</v>
      </c>
    </row>
    <row r="24" spans="1:15">
      <c r="A24" s="194" t="s">
        <v>61</v>
      </c>
      <c r="B24" s="131"/>
      <c r="C24" s="132">
        <v>25158</v>
      </c>
      <c r="D24" s="131"/>
      <c r="E24" s="132">
        <v>25772</v>
      </c>
      <c r="F24" s="131"/>
      <c r="G24" s="135">
        <v>25574</v>
      </c>
      <c r="H24" s="131"/>
      <c r="I24" s="120">
        <f t="shared" si="5"/>
        <v>-198</v>
      </c>
      <c r="J24" s="7">
        <v>332</v>
      </c>
      <c r="K24" s="3">
        <v>175</v>
      </c>
      <c r="L24" s="3">
        <f t="shared" si="4"/>
        <v>198</v>
      </c>
      <c r="M24" s="91" t="s">
        <v>0</v>
      </c>
    </row>
    <row r="25" spans="1:15">
      <c r="A25" s="194" t="s">
        <v>62</v>
      </c>
      <c r="B25" s="131"/>
      <c r="C25" s="132">
        <v>861</v>
      </c>
      <c r="D25" s="131"/>
      <c r="E25" s="132">
        <v>1852</v>
      </c>
      <c r="F25" s="131"/>
      <c r="G25" s="135">
        <v>1507</v>
      </c>
      <c r="H25" s="131"/>
      <c r="I25" s="120">
        <f t="shared" si="5"/>
        <v>-345</v>
      </c>
      <c r="J25" s="7"/>
      <c r="L25" s="3">
        <f t="shared" si="4"/>
        <v>345</v>
      </c>
      <c r="M25" s="91" t="s">
        <v>0</v>
      </c>
    </row>
    <row r="26" spans="1:15">
      <c r="A26" s="194" t="s">
        <v>63</v>
      </c>
      <c r="B26" s="131"/>
      <c r="C26" s="132">
        <v>17516</v>
      </c>
      <c r="D26" s="131"/>
      <c r="E26" s="132">
        <v>14815</v>
      </c>
      <c r="F26" s="131"/>
      <c r="G26" s="135">
        <v>7822</v>
      </c>
      <c r="H26" s="131"/>
      <c r="I26" s="120">
        <f t="shared" si="5"/>
        <v>-6993</v>
      </c>
      <c r="J26" s="7"/>
      <c r="K26" s="3">
        <v>14918</v>
      </c>
      <c r="L26" s="3">
        <f t="shared" si="4"/>
        <v>6993</v>
      </c>
      <c r="M26" s="91" t="s">
        <v>0</v>
      </c>
    </row>
    <row r="27" spans="1:15">
      <c r="A27" s="194" t="s">
        <v>64</v>
      </c>
      <c r="B27" s="131"/>
      <c r="C27" s="132">
        <f>118894-653</f>
        <v>118241</v>
      </c>
      <c r="D27" s="131"/>
      <c r="E27" s="132">
        <v>157575</v>
      </c>
      <c r="F27" s="131"/>
      <c r="G27" s="135">
        <v>74237</v>
      </c>
      <c r="H27" s="131"/>
      <c r="I27" s="120">
        <f t="shared" si="5"/>
        <v>-83338</v>
      </c>
      <c r="J27" s="7">
        <v>276</v>
      </c>
      <c r="K27" s="3">
        <v>14853</v>
      </c>
      <c r="L27" s="3">
        <f t="shared" si="4"/>
        <v>83338</v>
      </c>
      <c r="M27" s="91" t="s">
        <v>0</v>
      </c>
    </row>
    <row r="28" spans="1:15">
      <c r="A28" s="194" t="s">
        <v>224</v>
      </c>
      <c r="B28" s="131"/>
      <c r="C28" s="132">
        <v>1782</v>
      </c>
      <c r="D28" s="131"/>
      <c r="E28" s="132">
        <v>2434</v>
      </c>
      <c r="F28" s="131"/>
      <c r="G28" s="135">
        <v>2843</v>
      </c>
      <c r="H28" s="131"/>
      <c r="I28" s="120">
        <f t="shared" si="5"/>
        <v>409</v>
      </c>
      <c r="J28" s="7"/>
      <c r="K28" s="3">
        <v>135</v>
      </c>
      <c r="L28" s="3">
        <f t="shared" si="4"/>
        <v>-409</v>
      </c>
      <c r="M28" s="91" t="s">
        <v>0</v>
      </c>
    </row>
    <row r="29" spans="1:15">
      <c r="A29" s="194" t="s">
        <v>137</v>
      </c>
      <c r="B29" s="131"/>
      <c r="C29" s="132">
        <v>6867</v>
      </c>
      <c r="D29" s="131"/>
      <c r="E29" s="132">
        <v>7496</v>
      </c>
      <c r="F29" s="131"/>
      <c r="G29" s="135">
        <v>22908</v>
      </c>
      <c r="H29" s="131"/>
      <c r="I29" s="120">
        <f t="shared" si="5"/>
        <v>15412</v>
      </c>
      <c r="J29" s="7"/>
      <c r="L29" s="3">
        <f t="shared" si="4"/>
        <v>-15412</v>
      </c>
      <c r="M29" s="91" t="s">
        <v>0</v>
      </c>
      <c r="O29" s="25"/>
    </row>
    <row r="30" spans="1:15">
      <c r="A30" s="194" t="s">
        <v>141</v>
      </c>
      <c r="B30" s="131"/>
      <c r="C30" s="132">
        <v>0</v>
      </c>
      <c r="D30" s="131"/>
      <c r="E30" s="135">
        <v>0</v>
      </c>
      <c r="F30" s="131"/>
      <c r="G30" s="135">
        <v>1500</v>
      </c>
      <c r="H30" s="131"/>
      <c r="I30" s="120">
        <f t="shared" si="5"/>
        <v>1500</v>
      </c>
      <c r="J30" s="7"/>
      <c r="L30" s="3">
        <f t="shared" si="4"/>
        <v>-1500</v>
      </c>
      <c r="M30" s="91" t="s">
        <v>0</v>
      </c>
    </row>
    <row r="31" spans="1:15">
      <c r="A31" s="194" t="s">
        <v>142</v>
      </c>
      <c r="B31" s="131"/>
      <c r="C31" s="132">
        <v>72092</v>
      </c>
      <c r="D31" s="131"/>
      <c r="E31" s="132">
        <v>45712</v>
      </c>
      <c r="F31" s="131"/>
      <c r="G31" s="135">
        <v>67891</v>
      </c>
      <c r="H31" s="131"/>
      <c r="I31" s="120">
        <f t="shared" si="5"/>
        <v>22179</v>
      </c>
      <c r="J31" s="7"/>
      <c r="K31" s="3">
        <v>10</v>
      </c>
      <c r="L31" s="3">
        <f t="shared" si="4"/>
        <v>-22179</v>
      </c>
      <c r="M31" s="91" t="s">
        <v>0</v>
      </c>
      <c r="O31" s="25"/>
    </row>
    <row r="32" spans="1:15">
      <c r="A32" s="194" t="s">
        <v>65</v>
      </c>
      <c r="B32" s="131"/>
      <c r="C32" s="132">
        <v>19057</v>
      </c>
      <c r="D32" s="131"/>
      <c r="E32" s="132">
        <v>18103</v>
      </c>
      <c r="F32" s="131"/>
      <c r="G32" s="135">
        <v>28905</v>
      </c>
      <c r="H32" s="131"/>
      <c r="I32" s="120">
        <f t="shared" ref="I32:I34" si="6">G32-E32</f>
        <v>10802</v>
      </c>
      <c r="J32" s="7"/>
      <c r="M32" s="91" t="s">
        <v>0</v>
      </c>
      <c r="N32" s="487"/>
      <c r="O32" s="25"/>
    </row>
    <row r="33" spans="1:26">
      <c r="A33" s="194" t="s">
        <v>66</v>
      </c>
      <c r="B33" s="131"/>
      <c r="C33" s="132">
        <v>26426</v>
      </c>
      <c r="D33" s="336"/>
      <c r="E33" s="132">
        <f>6122+5000+21</f>
        <v>11143</v>
      </c>
      <c r="F33" s="131"/>
      <c r="G33" s="135">
        <v>51260</v>
      </c>
      <c r="H33" s="131"/>
      <c r="I33" s="120">
        <f t="shared" si="6"/>
        <v>40117</v>
      </c>
      <c r="J33" s="7"/>
      <c r="M33" s="91" t="s">
        <v>0</v>
      </c>
      <c r="N33" s="487"/>
      <c r="O33" s="25"/>
    </row>
    <row r="34" spans="1:26">
      <c r="A34" s="194" t="s">
        <v>288</v>
      </c>
      <c r="B34" s="131"/>
      <c r="C34" s="132">
        <v>2403</v>
      </c>
      <c r="D34" s="131"/>
      <c r="E34" s="132">
        <v>3492</v>
      </c>
      <c r="F34" s="131"/>
      <c r="G34" s="135">
        <v>8525</v>
      </c>
      <c r="H34" s="131"/>
      <c r="I34" s="120">
        <f t="shared" si="6"/>
        <v>5033</v>
      </c>
      <c r="J34" s="7"/>
      <c r="M34" s="91" t="s">
        <v>0</v>
      </c>
      <c r="N34" s="487"/>
      <c r="O34" s="25"/>
    </row>
    <row r="35" spans="1:26">
      <c r="A35" s="194" t="s">
        <v>289</v>
      </c>
      <c r="B35" s="131"/>
      <c r="C35" s="132">
        <v>327</v>
      </c>
      <c r="D35" s="131"/>
      <c r="E35" s="132">
        <v>329</v>
      </c>
      <c r="F35" s="131"/>
      <c r="G35" s="135">
        <v>578</v>
      </c>
      <c r="H35" s="131"/>
      <c r="I35" s="120">
        <f t="shared" si="5"/>
        <v>249</v>
      </c>
      <c r="J35" s="7"/>
      <c r="K35" s="3">
        <v>85</v>
      </c>
      <c r="L35" s="3">
        <f t="shared" si="4"/>
        <v>-249</v>
      </c>
      <c r="M35" s="91" t="s">
        <v>0</v>
      </c>
      <c r="O35" s="25"/>
    </row>
    <row r="36" spans="1:26">
      <c r="A36" s="194" t="s">
        <v>290</v>
      </c>
      <c r="B36" s="131"/>
      <c r="C36" s="132">
        <v>0</v>
      </c>
      <c r="D36" s="336"/>
      <c r="E36" s="132">
        <v>0</v>
      </c>
      <c r="F36" s="131"/>
      <c r="G36" s="135">
        <v>0</v>
      </c>
      <c r="H36" s="131"/>
      <c r="I36" s="120">
        <f t="shared" si="5"/>
        <v>0</v>
      </c>
      <c r="J36" s="7"/>
      <c r="K36" s="3">
        <v>37758</v>
      </c>
      <c r="L36" s="3">
        <f t="shared" si="4"/>
        <v>0</v>
      </c>
      <c r="M36" s="91" t="s">
        <v>0</v>
      </c>
    </row>
    <row r="37" spans="1:26">
      <c r="A37" s="195" t="s">
        <v>67</v>
      </c>
      <c r="B37" s="89"/>
      <c r="C37" s="53">
        <f>SUM(C16:C36)</f>
        <v>1164538</v>
      </c>
      <c r="D37" s="89"/>
      <c r="E37" s="53">
        <f>SUM(E16:E36)</f>
        <v>1157021</v>
      </c>
      <c r="F37" s="89"/>
      <c r="G37" s="53">
        <f>SUM(G16:G36)</f>
        <v>1153345</v>
      </c>
      <c r="H37" s="89"/>
      <c r="I37" s="52">
        <f>SUM(I16:I36)</f>
        <v>-3676</v>
      </c>
      <c r="J37" s="7">
        <f>SUM(J12:J36)</f>
        <v>9321</v>
      </c>
      <c r="K37" s="3">
        <f>SUM(K16:K36)</f>
        <v>71666</v>
      </c>
      <c r="L37" s="3">
        <f t="shared" si="4"/>
        <v>3676</v>
      </c>
      <c r="M37" s="91" t="s">
        <v>0</v>
      </c>
    </row>
    <row r="38" spans="1:26" ht="16.899999999999999" customHeight="1">
      <c r="A38" s="196" t="s">
        <v>68</v>
      </c>
      <c r="B38" s="134"/>
      <c r="C38" s="135">
        <v>-85232</v>
      </c>
      <c r="D38" s="134"/>
      <c r="E38" s="135">
        <v>-35775</v>
      </c>
      <c r="F38" s="134"/>
      <c r="G38" s="135">
        <v>-35775</v>
      </c>
      <c r="H38" s="134"/>
      <c r="I38" s="136"/>
      <c r="J38" s="7"/>
      <c r="M38" s="91" t="s">
        <v>0</v>
      </c>
      <c r="O38" s="402"/>
    </row>
    <row r="39" spans="1:26">
      <c r="A39" s="196" t="s">
        <v>69</v>
      </c>
      <c r="B39" s="134"/>
      <c r="C39" s="135">
        <v>35775</v>
      </c>
      <c r="D39" s="134"/>
      <c r="E39" s="135">
        <v>35775</v>
      </c>
      <c r="F39" s="134"/>
      <c r="G39" s="135">
        <v>22347</v>
      </c>
      <c r="H39" s="134"/>
      <c r="I39" s="136"/>
      <c r="J39" s="7"/>
      <c r="M39" s="91" t="s">
        <v>0</v>
      </c>
      <c r="N39" s="549"/>
      <c r="O39" s="402"/>
    </row>
    <row r="40" spans="1:26">
      <c r="A40" s="196" t="s">
        <v>301</v>
      </c>
      <c r="B40" s="134"/>
      <c r="C40" s="135">
        <v>1428</v>
      </c>
      <c r="D40" s="134"/>
      <c r="E40" s="135"/>
      <c r="F40" s="134"/>
      <c r="G40" s="135"/>
      <c r="H40" s="134"/>
      <c r="I40" s="136"/>
      <c r="J40" s="7"/>
      <c r="M40" s="91" t="s">
        <v>0</v>
      </c>
      <c r="O40" s="402"/>
    </row>
    <row r="41" spans="1:26">
      <c r="A41" s="196" t="s">
        <v>50</v>
      </c>
      <c r="B41" s="134"/>
      <c r="C41" s="135">
        <v>420</v>
      </c>
      <c r="D41" s="134"/>
      <c r="E41" s="135">
        <v>-21</v>
      </c>
      <c r="F41" s="134"/>
      <c r="G41" s="135"/>
      <c r="H41" s="134"/>
      <c r="I41" s="136"/>
      <c r="J41" s="7"/>
      <c r="M41" s="91" t="s">
        <v>0</v>
      </c>
      <c r="N41" s="549"/>
      <c r="O41" s="402"/>
    </row>
    <row r="42" spans="1:26">
      <c r="A42" s="580" t="s">
        <v>70</v>
      </c>
      <c r="B42" s="134"/>
      <c r="C42" s="135">
        <v>-4387</v>
      </c>
      <c r="D42" s="134"/>
      <c r="E42" s="135">
        <v>-5000</v>
      </c>
      <c r="F42" s="134"/>
      <c r="G42" s="135"/>
      <c r="H42" s="134"/>
      <c r="I42" s="136"/>
      <c r="J42" s="7"/>
      <c r="M42" s="91" t="s">
        <v>0</v>
      </c>
      <c r="N42" s="549"/>
      <c r="O42" s="402"/>
    </row>
    <row r="43" spans="1:26">
      <c r="A43" s="582" t="s">
        <v>305</v>
      </c>
      <c r="B43" s="134"/>
      <c r="C43" s="135">
        <v>0</v>
      </c>
      <c r="D43" s="134"/>
      <c r="E43" s="135">
        <v>0</v>
      </c>
      <c r="F43" s="134"/>
      <c r="G43" s="135">
        <v>13428</v>
      </c>
      <c r="H43" s="134"/>
      <c r="I43" s="136"/>
      <c r="J43" s="7"/>
      <c r="M43" s="91" t="s">
        <v>0</v>
      </c>
      <c r="O43" s="402"/>
    </row>
    <row r="44" spans="1:26" ht="16.5" customHeight="1" thickBot="1">
      <c r="A44" s="581" t="s">
        <v>1</v>
      </c>
      <c r="B44" s="319"/>
      <c r="C44" s="320">
        <f>SUM(C37:C43)</f>
        <v>1112542</v>
      </c>
      <c r="D44" s="319"/>
      <c r="E44" s="320">
        <f>SUM(E37:E43)</f>
        <v>1152000</v>
      </c>
      <c r="F44" s="319"/>
      <c r="G44" s="320">
        <f>SUM(G37:G43)</f>
        <v>1153345</v>
      </c>
      <c r="H44" s="319"/>
      <c r="I44" s="320">
        <f>SUM(I37:I43)</f>
        <v>-3676</v>
      </c>
      <c r="J44" s="7"/>
      <c r="M44" s="91" t="s">
        <v>0</v>
      </c>
      <c r="O44" s="899"/>
      <c r="P44" s="899"/>
      <c r="Q44" s="899"/>
      <c r="R44" s="899"/>
      <c r="S44" s="899"/>
      <c r="T44" s="899"/>
      <c r="U44" s="899"/>
      <c r="V44" s="899"/>
      <c r="W44" s="899"/>
      <c r="X44" s="899"/>
      <c r="Y44" s="899"/>
      <c r="Z44" s="899"/>
    </row>
    <row r="45" spans="1:26">
      <c r="A45" s="321"/>
      <c r="B45" s="322"/>
      <c r="C45" s="323"/>
      <c r="D45" s="322"/>
      <c r="E45" s="323"/>
      <c r="F45" s="322"/>
      <c r="G45" s="323"/>
      <c r="H45" s="322"/>
      <c r="I45" s="324"/>
      <c r="J45" s="7"/>
      <c r="M45" s="91"/>
      <c r="O45" s="899"/>
      <c r="P45" s="899"/>
      <c r="Q45" s="899"/>
      <c r="R45" s="899"/>
      <c r="S45" s="899"/>
      <c r="T45" s="899"/>
      <c r="U45" s="899"/>
      <c r="V45" s="899"/>
      <c r="W45" s="899"/>
      <c r="X45" s="899"/>
      <c r="Y45" s="899"/>
      <c r="Z45" s="899"/>
    </row>
    <row r="46" spans="1:26">
      <c r="A46" s="318" t="s">
        <v>164</v>
      </c>
      <c r="B46" s="131"/>
      <c r="C46" s="132"/>
      <c r="D46" s="131"/>
      <c r="E46" s="132"/>
      <c r="F46" s="131"/>
      <c r="G46" s="132"/>
      <c r="H46" s="131"/>
      <c r="I46" s="120"/>
      <c r="J46" s="7"/>
      <c r="M46" s="91" t="s">
        <v>0</v>
      </c>
      <c r="O46" s="899"/>
      <c r="P46" s="899"/>
      <c r="Q46" s="899"/>
      <c r="R46" s="899"/>
      <c r="S46" s="899"/>
      <c r="T46" s="899"/>
      <c r="U46" s="899"/>
      <c r="V46" s="899"/>
      <c r="W46" s="899"/>
      <c r="X46" s="899"/>
      <c r="Y46" s="899"/>
      <c r="Z46" s="899"/>
    </row>
    <row r="47" spans="1:26">
      <c r="A47" s="194" t="s">
        <v>57</v>
      </c>
      <c r="B47" s="133">
        <v>55</v>
      </c>
      <c r="C47" s="227">
        <v>10704</v>
      </c>
      <c r="D47" s="133">
        <v>55</v>
      </c>
      <c r="E47" s="227">
        <f>11683</f>
        <v>11683</v>
      </c>
      <c r="F47" s="133">
        <v>55</v>
      </c>
      <c r="G47" s="227">
        <f>11423+418</f>
        <v>11841</v>
      </c>
      <c r="H47" s="134">
        <f>F47-D47</f>
        <v>0</v>
      </c>
      <c r="I47" s="228">
        <f>G47-E47</f>
        <v>158</v>
      </c>
      <c r="J47" s="7"/>
      <c r="M47" s="91" t="s">
        <v>0</v>
      </c>
      <c r="O47" s="402"/>
    </row>
    <row r="48" spans="1:26">
      <c r="A48" s="190" t="s">
        <v>2</v>
      </c>
      <c r="B48" s="131"/>
      <c r="C48" s="227">
        <v>548</v>
      </c>
      <c r="D48" s="131"/>
      <c r="E48" s="227">
        <v>0</v>
      </c>
      <c r="F48" s="131"/>
      <c r="G48" s="227">
        <v>0</v>
      </c>
      <c r="H48" s="134"/>
      <c r="I48" s="228"/>
      <c r="J48" s="7"/>
      <c r="M48" s="91" t="s">
        <v>0</v>
      </c>
    </row>
    <row r="49" spans="1:14">
      <c r="A49" s="192" t="s">
        <v>3</v>
      </c>
      <c r="B49" s="158"/>
      <c r="C49" s="380">
        <v>0</v>
      </c>
      <c r="D49" s="158"/>
      <c r="E49" s="380">
        <v>0</v>
      </c>
      <c r="F49" s="158"/>
      <c r="G49" s="380">
        <v>0</v>
      </c>
      <c r="H49" s="159"/>
      <c r="I49" s="381"/>
      <c r="J49" s="7"/>
      <c r="M49" s="91" t="s">
        <v>0</v>
      </c>
    </row>
    <row r="50" spans="1:14">
      <c r="A50" s="83"/>
      <c r="B50" s="66"/>
      <c r="C50" s="66"/>
      <c r="D50" s="66"/>
      <c r="E50" s="66"/>
      <c r="F50" s="66"/>
      <c r="G50" s="66"/>
      <c r="H50" s="66"/>
      <c r="I50" s="66"/>
      <c r="J50" s="7"/>
      <c r="M50" s="91" t="s">
        <v>23</v>
      </c>
    </row>
    <row r="51" spans="1:14">
      <c r="A51" s="896"/>
      <c r="B51" s="897"/>
      <c r="C51" s="897"/>
      <c r="D51" s="897"/>
      <c r="E51" s="897"/>
      <c r="F51" s="897"/>
      <c r="G51" s="897"/>
      <c r="H51" s="897"/>
      <c r="I51" s="897"/>
      <c r="J51" s="897"/>
      <c r="K51" s="897"/>
      <c r="L51" s="897"/>
      <c r="M51" s="897"/>
    </row>
    <row r="52" spans="1:14" s="402" customFormat="1">
      <c r="H52" s="15"/>
      <c r="I52" s="15"/>
      <c r="J52" s="21"/>
      <c r="M52" s="403"/>
      <c r="N52" s="404"/>
    </row>
    <row r="53" spans="1:14" s="402" customFormat="1" ht="18.75">
      <c r="A53" s="893"/>
      <c r="B53" s="893"/>
      <c r="C53" s="893"/>
      <c r="D53" s="893"/>
      <c r="E53" s="893"/>
      <c r="F53" s="893"/>
      <c r="G53" s="893"/>
      <c r="H53" s="893"/>
      <c r="I53" s="893"/>
      <c r="J53" s="21"/>
      <c r="M53" s="403"/>
      <c r="N53" s="404"/>
    </row>
    <row r="54" spans="1:14" s="21" customFormat="1" ht="27" customHeight="1">
      <c r="A54" s="898"/>
      <c r="B54" s="898"/>
      <c r="C54" s="898"/>
      <c r="D54" s="898"/>
      <c r="E54" s="898"/>
      <c r="F54" s="898"/>
      <c r="G54" s="898"/>
      <c r="H54" s="898"/>
      <c r="I54" s="898"/>
      <c r="M54" s="261"/>
      <c r="N54" s="406"/>
    </row>
    <row r="55" spans="1:14" s="21" customFormat="1" ht="27" customHeight="1">
      <c r="A55" s="898"/>
      <c r="B55" s="898"/>
      <c r="C55" s="898"/>
      <c r="D55" s="898"/>
      <c r="E55" s="898"/>
      <c r="F55" s="898"/>
      <c r="G55" s="898"/>
      <c r="H55" s="898"/>
      <c r="I55" s="898"/>
      <c r="M55" s="261"/>
      <c r="N55" s="406"/>
    </row>
    <row r="56" spans="1:14" s="21" customFormat="1" ht="27" customHeight="1">
      <c r="A56" s="898"/>
      <c r="B56" s="898"/>
      <c r="C56" s="898"/>
      <c r="D56" s="898"/>
      <c r="E56" s="898"/>
      <c r="F56" s="898"/>
      <c r="G56" s="898"/>
      <c r="H56" s="898"/>
      <c r="I56" s="898"/>
      <c r="M56" s="261"/>
      <c r="N56" s="406"/>
    </row>
    <row r="57" spans="1:14" s="21" customFormat="1" ht="35.1" customHeight="1">
      <c r="A57" s="891"/>
      <c r="B57" s="891"/>
      <c r="C57" s="891"/>
      <c r="D57" s="891"/>
      <c r="E57" s="891"/>
      <c r="F57" s="891"/>
      <c r="G57" s="891"/>
      <c r="H57" s="891"/>
      <c r="I57" s="891"/>
      <c r="M57" s="261"/>
      <c r="N57" s="406"/>
    </row>
    <row r="58" spans="1:14" s="21" customFormat="1" ht="39.75" customHeight="1">
      <c r="A58" s="892"/>
      <c r="B58" s="892"/>
      <c r="C58" s="892"/>
      <c r="D58" s="892"/>
      <c r="E58" s="892"/>
      <c r="F58" s="892"/>
      <c r="G58" s="892"/>
      <c r="H58" s="892"/>
      <c r="I58" s="892"/>
      <c r="M58" s="261"/>
      <c r="N58" s="406"/>
    </row>
    <row r="59" spans="1:14" s="21" customFormat="1" ht="27" customHeight="1">
      <c r="A59" s="892"/>
      <c r="B59" s="892"/>
      <c r="C59" s="892"/>
      <c r="D59" s="892"/>
      <c r="E59" s="892"/>
      <c r="F59" s="892"/>
      <c r="G59" s="892"/>
      <c r="H59" s="892"/>
      <c r="I59" s="892"/>
      <c r="M59" s="261"/>
      <c r="N59" s="406"/>
    </row>
    <row r="60" spans="1:14" s="21" customFormat="1" ht="39.75" customHeight="1">
      <c r="A60" s="892"/>
      <c r="B60" s="892"/>
      <c r="C60" s="892"/>
      <c r="D60" s="892"/>
      <c r="E60" s="892"/>
      <c r="F60" s="892"/>
      <c r="G60" s="892"/>
      <c r="H60" s="892"/>
      <c r="I60" s="892"/>
      <c r="M60" s="261"/>
      <c r="N60" s="406"/>
    </row>
    <row r="61" spans="1:14" s="21" customFormat="1" ht="27" customHeight="1">
      <c r="A61" s="894"/>
      <c r="B61" s="894"/>
      <c r="C61" s="894"/>
      <c r="D61" s="894"/>
      <c r="E61" s="894"/>
      <c r="F61" s="894"/>
      <c r="G61" s="894"/>
      <c r="H61" s="894"/>
      <c r="I61" s="894"/>
      <c r="J61" s="894"/>
      <c r="K61" s="894"/>
      <c r="L61" s="894"/>
      <c r="M61" s="894"/>
      <c r="N61" s="895"/>
    </row>
    <row r="62" spans="1:14" s="21" customFormat="1" ht="22.9" customHeight="1">
      <c r="A62" s="405"/>
      <c r="B62" s="890"/>
      <c r="C62" s="890"/>
      <c r="D62" s="890"/>
      <c r="E62" s="890"/>
      <c r="F62" s="890"/>
      <c r="G62" s="890"/>
      <c r="H62" s="890"/>
      <c r="I62" s="890"/>
      <c r="M62" s="261"/>
      <c r="N62" s="406"/>
    </row>
    <row r="63" spans="1:14" s="21" customFormat="1">
      <c r="A63" s="405"/>
      <c r="B63" s="405"/>
      <c r="C63" s="405"/>
      <c r="D63" s="405"/>
      <c r="E63" s="405"/>
      <c r="F63" s="405"/>
      <c r="G63" s="405"/>
      <c r="H63" s="50"/>
      <c r="I63" s="51"/>
      <c r="M63" s="261"/>
      <c r="N63" s="406"/>
    </row>
    <row r="64" spans="1:14" s="402" customFormat="1">
      <c r="A64" s="407"/>
      <c r="B64" s="407"/>
      <c r="C64" s="407"/>
      <c r="D64" s="407"/>
      <c r="E64" s="407"/>
      <c r="F64" s="407"/>
      <c r="G64" s="407"/>
      <c r="H64" s="51"/>
      <c r="I64" s="51"/>
      <c r="J64" s="21"/>
      <c r="M64" s="403"/>
      <c r="N64" s="404"/>
    </row>
    <row r="65" spans="1:14" s="402" customFormat="1">
      <c r="A65" s="407"/>
      <c r="B65" s="407"/>
      <c r="C65" s="407"/>
      <c r="D65" s="407"/>
      <c r="E65" s="407"/>
      <c r="F65" s="407"/>
      <c r="G65" s="407"/>
      <c r="H65" s="51"/>
      <c r="I65" s="51"/>
      <c r="J65" s="21"/>
      <c r="M65" s="403"/>
      <c r="N65" s="404"/>
    </row>
    <row r="66" spans="1:14" s="402" customFormat="1" ht="65.45" customHeight="1">
      <c r="A66" s="407"/>
      <c r="B66" s="889"/>
      <c r="C66" s="889"/>
      <c r="D66" s="889"/>
      <c r="E66" s="889"/>
      <c r="F66" s="889"/>
      <c r="G66" s="889"/>
      <c r="H66" s="889"/>
      <c r="I66" s="889"/>
      <c r="J66" s="21"/>
      <c r="M66" s="403"/>
      <c r="N66" s="404"/>
    </row>
    <row r="67" spans="1:14">
      <c r="H67" s="13"/>
      <c r="I67" s="13"/>
      <c r="J67" s="7"/>
    </row>
    <row r="68" spans="1:14">
      <c r="H68" s="13"/>
      <c r="I68" s="86"/>
      <c r="J68" s="7"/>
    </row>
    <row r="69" spans="1:14">
      <c r="H69" s="13"/>
      <c r="I69" s="13"/>
      <c r="J69" s="7"/>
    </row>
    <row r="70" spans="1:14">
      <c r="H70" s="13"/>
      <c r="I70" s="13"/>
      <c r="J70" s="7"/>
    </row>
    <row r="71" spans="1:14">
      <c r="H71" s="13"/>
      <c r="I71" s="13"/>
      <c r="J71" s="7"/>
    </row>
    <row r="72" spans="1:14">
      <c r="H72" s="13"/>
      <c r="I72" s="13"/>
      <c r="J72" s="7"/>
    </row>
    <row r="73" spans="1:14">
      <c r="H73" s="13"/>
      <c r="I73" s="13"/>
      <c r="J73" s="7"/>
    </row>
    <row r="74" spans="1:14">
      <c r="H74" s="13"/>
      <c r="I74" s="13"/>
      <c r="J74" s="7"/>
    </row>
    <row r="75" spans="1:14">
      <c r="H75" s="13"/>
      <c r="I75" s="13"/>
      <c r="J75" s="7"/>
    </row>
    <row r="76" spans="1:14">
      <c r="H76" s="13"/>
      <c r="I76" s="13"/>
      <c r="J76" s="7"/>
    </row>
    <row r="77" spans="1:14">
      <c r="H77" s="13"/>
      <c r="I77" s="13"/>
      <c r="J77" s="7"/>
    </row>
    <row r="78" spans="1:14">
      <c r="H78" s="13"/>
      <c r="I78" s="13"/>
      <c r="J78" s="7"/>
    </row>
    <row r="79" spans="1:14">
      <c r="H79" s="13"/>
      <c r="I79" s="14"/>
      <c r="J79" s="7"/>
    </row>
    <row r="80" spans="1:14">
      <c r="H80" s="13"/>
      <c r="I80" s="14"/>
      <c r="J80" s="7"/>
    </row>
    <row r="81" spans="8:10">
      <c r="H81" s="13"/>
      <c r="I81" s="13"/>
      <c r="J81" s="7"/>
    </row>
    <row r="82" spans="8:10">
      <c r="H82" s="13"/>
      <c r="I82" s="13"/>
      <c r="J82" s="7"/>
    </row>
    <row r="83" spans="8:10">
      <c r="H83" s="13"/>
      <c r="I83" s="13"/>
      <c r="J83" s="7"/>
    </row>
    <row r="84" spans="8:10">
      <c r="H84" s="13"/>
      <c r="I84" s="13"/>
      <c r="J84" s="7"/>
    </row>
    <row r="85" spans="8:10">
      <c r="H85" s="13"/>
      <c r="I85" s="13"/>
      <c r="J85" s="7"/>
    </row>
    <row r="86" spans="8:10">
      <c r="H86" s="13"/>
      <c r="I86" s="13"/>
      <c r="J86" s="7"/>
    </row>
    <row r="87" spans="8:10">
      <c r="H87" s="13"/>
      <c r="I87" s="13"/>
      <c r="J87" s="7"/>
    </row>
    <row r="88" spans="8:10">
      <c r="H88" s="13"/>
      <c r="I88" s="13"/>
      <c r="J88" s="7"/>
    </row>
    <row r="89" spans="8:10">
      <c r="H89" s="13"/>
      <c r="I89" s="13"/>
      <c r="J89" s="7"/>
    </row>
    <row r="90" spans="8:10">
      <c r="H90" s="13"/>
      <c r="I90" s="13"/>
      <c r="J90" s="7"/>
    </row>
    <row r="91" spans="8:10">
      <c r="H91" s="13"/>
      <c r="I91" s="13"/>
      <c r="J91" s="7"/>
    </row>
    <row r="92" spans="8:10">
      <c r="H92" s="13"/>
      <c r="I92" s="13"/>
      <c r="J92" s="7"/>
    </row>
    <row r="93" spans="8:10">
      <c r="H93" s="13"/>
      <c r="I93" s="13"/>
      <c r="J93" s="7"/>
    </row>
    <row r="94" spans="8:10">
      <c r="H94" s="16"/>
      <c r="I94" s="13"/>
      <c r="J94" s="7"/>
    </row>
    <row r="95" spans="8:10">
      <c r="H95" s="7"/>
      <c r="I95" s="7"/>
      <c r="J95" s="7"/>
    </row>
    <row r="96" spans="8:10">
      <c r="H96" s="6"/>
      <c r="I96" s="6"/>
      <c r="J96" s="7"/>
    </row>
    <row r="97" spans="8:10">
      <c r="H97" s="6"/>
      <c r="I97" s="6"/>
      <c r="J97" s="7"/>
    </row>
    <row r="98" spans="8:10">
      <c r="H98" s="6"/>
      <c r="I98" s="6"/>
      <c r="J98" s="7"/>
    </row>
    <row r="99" spans="8:10">
      <c r="H99" s="6"/>
      <c r="I99" s="6"/>
      <c r="J99" s="7"/>
    </row>
    <row r="100" spans="8:10">
      <c r="J100" s="7"/>
    </row>
    <row r="101" spans="8:10">
      <c r="J101" s="7"/>
    </row>
    <row r="203" spans="1:1">
      <c r="A203" s="3" t="s">
        <v>133</v>
      </c>
    </row>
  </sheetData>
  <customSheetViews>
    <customSheetView guid="{3118AF25-8423-420A-806A-487665220C68}" scale="75" showPageBreaks="1" printArea="1" hiddenColumns="1" view="pageBreakPreview">
      <pane xSplit="1" ySplit="9" topLeftCell="B19" activePane="bottomRight" state="frozen"/>
      <selection pane="bottomRight" activeCell="I12" sqref="I12"/>
      <pageMargins left="0.5" right="0.5" top="0.5" bottom="0.25" header="0.5" footer="0.5"/>
      <printOptions horizontalCentered="1"/>
      <pageSetup scale="70" orientation="landscape" r:id="rId1"/>
      <headerFooter alignWithMargins="0">
        <oddFooter>&amp;C&amp;"Times New Roman,Regular"Exhibit L - Summary of Requirements by Object Class</oddFooter>
      </headerFooter>
    </customSheetView>
    <customSheetView guid="{56C0A34E-45B4-448B-85E5-70B3A8E63333}" scale="75" showPageBreaks="1" printArea="1" hiddenColumns="1" view="pageBreakPreview">
      <pane xSplit="1" ySplit="9" topLeftCell="B10" activePane="bottomRight" state="frozen"/>
      <selection pane="bottomRight" activeCell="D9" sqref="D9"/>
      <pageMargins left="0.5" right="0.5" top="0.5" bottom="0.25" header="0.5" footer="0.5"/>
      <printOptions horizontalCentered="1"/>
      <pageSetup scale="70" orientation="landscape" r:id="rId2"/>
      <headerFooter alignWithMargins="0">
        <oddFooter>&amp;C&amp;"Times New Roman,Regular"Exhibit L - Summary of Requirements by Object Class</oddFooter>
      </headerFooter>
    </customSheetView>
    <customSheetView guid="{4148B88B-8ED7-4FDE-9459-DEB244AD0552}"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3"/>
      <headerFooter alignWithMargins="0">
        <oddFooter>&amp;C&amp;"Times New Roman,Regular"Exhibit L - Summary of Requirements by Object Class</oddFooter>
      </headerFooter>
    </customSheetView>
    <customSheetView guid="{12C66D54-5067-4346-818B-6EAB1C8A9183}"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4"/>
      <headerFooter alignWithMargins="0">
        <oddFooter>&amp;C&amp;"Times New Roman,Regular"Exhibit L - Summary of Requirements by Object Class</oddFooter>
      </headerFooter>
    </customSheetView>
    <customSheetView guid="{A8222A56-4163-43FF-A952-8C1396AAF3AC}" scale="75" showPageBreaks="1" printArea="1" hiddenColumns="1" view="pageBreakPreview">
      <pane xSplit="1" ySplit="9" topLeftCell="C19" activePane="bottomRight" state="frozen"/>
      <selection pane="bottomRight" activeCell="G44" sqref="G44"/>
      <pageMargins left="0.5" right="0.5" top="0.5" bottom="0.25" header="0.5" footer="0.5"/>
      <printOptions horizontalCentered="1"/>
      <pageSetup scale="70" orientation="landscape" r:id="rId5"/>
      <headerFooter alignWithMargins="0">
        <oddFooter>&amp;C&amp;"Times New Roman,Regular"Exhibit L - Summary of Requirements by Object Class</oddFooter>
      </headerFooter>
    </customSheetView>
  </customSheetViews>
  <mergeCells count="25">
    <mergeCell ref="O44:Z46"/>
    <mergeCell ref="A7:I7"/>
    <mergeCell ref="A5:I5"/>
    <mergeCell ref="A8:A9"/>
    <mergeCell ref="A6:I6"/>
    <mergeCell ref="B8:C8"/>
    <mergeCell ref="H8:I8"/>
    <mergeCell ref="F8:G8"/>
    <mergeCell ref="D8:E8"/>
    <mergeCell ref="A1:I1"/>
    <mergeCell ref="A2:I2"/>
    <mergeCell ref="A3:I3"/>
    <mergeCell ref="A4:I4"/>
    <mergeCell ref="B66:I66"/>
    <mergeCell ref="B62:I62"/>
    <mergeCell ref="A57:I57"/>
    <mergeCell ref="A59:I59"/>
    <mergeCell ref="A60:I60"/>
    <mergeCell ref="A53:I53"/>
    <mergeCell ref="A61:N61"/>
    <mergeCell ref="A51:M51"/>
    <mergeCell ref="A54:I54"/>
    <mergeCell ref="A55:I55"/>
    <mergeCell ref="A56:I56"/>
    <mergeCell ref="A58:I58"/>
  </mergeCells>
  <phoneticPr fontId="0" type="noConversion"/>
  <printOptions horizontalCentered="1"/>
  <pageMargins left="0.5" right="0.5" top="0.5" bottom="0.25" header="0.5" footer="0.5"/>
  <pageSetup scale="69" orientation="landscape" r:id="rId6"/>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K48"/>
  <sheetViews>
    <sheetView topLeftCell="A16" zoomScaleNormal="100" workbookViewId="0">
      <selection activeCell="A15" sqref="A15:J22"/>
    </sheetView>
  </sheetViews>
  <sheetFormatPr defaultRowHeight="15"/>
  <cols>
    <col min="1" max="1" width="8.88671875" customWidth="1"/>
    <col min="7" max="7" width="21.44140625" customWidth="1"/>
    <col min="9" max="9" width="8.88671875" style="317"/>
  </cols>
  <sheetData>
    <row r="1" spans="1:11" ht="15.75">
      <c r="A1" s="226" t="s">
        <v>116</v>
      </c>
      <c r="K1" s="317" t="s">
        <v>0</v>
      </c>
    </row>
    <row r="2" spans="1:11" ht="20.25">
      <c r="A2" s="328"/>
      <c r="B2" s="329"/>
      <c r="C2" s="329"/>
      <c r="D2" s="329"/>
      <c r="E2" s="329"/>
      <c r="F2" s="329"/>
      <c r="G2" s="329"/>
      <c r="H2" s="329"/>
      <c r="I2" s="329"/>
      <c r="J2" s="329"/>
      <c r="K2" s="317" t="s">
        <v>0</v>
      </c>
    </row>
    <row r="3" spans="1:11" ht="20.25">
      <c r="A3" s="912" t="s">
        <v>276</v>
      </c>
      <c r="B3" s="913"/>
      <c r="C3" s="913"/>
      <c r="D3" s="913"/>
      <c r="E3" s="913"/>
      <c r="F3" s="913"/>
      <c r="G3" s="913"/>
      <c r="H3" s="913"/>
      <c r="I3" s="913"/>
      <c r="J3" s="913"/>
      <c r="K3" s="317" t="s">
        <v>0</v>
      </c>
    </row>
    <row r="4" spans="1:11" ht="15.75">
      <c r="A4" s="914" t="s">
        <v>154</v>
      </c>
      <c r="B4" s="915"/>
      <c r="C4" s="915"/>
      <c r="D4" s="915"/>
      <c r="E4" s="915"/>
      <c r="F4" s="915"/>
      <c r="G4" s="915"/>
      <c r="H4" s="915"/>
      <c r="I4" s="915"/>
      <c r="J4" s="915"/>
      <c r="K4" s="317" t="s">
        <v>0</v>
      </c>
    </row>
    <row r="5" spans="1:11" ht="15.75">
      <c r="A5" s="330"/>
      <c r="B5" s="330"/>
      <c r="C5" s="330"/>
      <c r="D5" s="330"/>
      <c r="E5" s="331"/>
      <c r="F5" s="331"/>
      <c r="G5" s="331"/>
      <c r="H5" s="331"/>
      <c r="I5" s="331"/>
      <c r="J5" s="330"/>
      <c r="K5" s="317" t="s">
        <v>0</v>
      </c>
    </row>
    <row r="6" spans="1:11" ht="15.75">
      <c r="A6" s="916" t="s">
        <v>195</v>
      </c>
      <c r="B6" s="916"/>
      <c r="C6" s="916"/>
      <c r="D6" s="916"/>
      <c r="E6" s="916"/>
      <c r="F6" s="916"/>
      <c r="G6" s="916"/>
      <c r="H6" s="916"/>
      <c r="I6" s="916"/>
      <c r="J6" s="916"/>
      <c r="K6" s="317" t="s">
        <v>0</v>
      </c>
    </row>
    <row r="7" spans="1:11" s="487" customFormat="1" ht="24" customHeight="1">
      <c r="A7" s="919" t="s">
        <v>294</v>
      </c>
      <c r="B7" s="919"/>
      <c r="C7" s="919"/>
      <c r="D7" s="919"/>
      <c r="E7" s="919"/>
      <c r="F7" s="919"/>
      <c r="G7" s="919"/>
      <c r="H7" s="919"/>
      <c r="I7" s="919"/>
      <c r="J7" s="919"/>
      <c r="K7" s="317"/>
    </row>
    <row r="8" spans="1:11" s="487" customFormat="1" ht="15.75" customHeight="1">
      <c r="A8" s="919"/>
      <c r="B8" s="919"/>
      <c r="C8" s="919"/>
      <c r="D8" s="919"/>
      <c r="E8" s="919"/>
      <c r="F8" s="919"/>
      <c r="G8" s="919"/>
      <c r="H8" s="919"/>
      <c r="I8" s="919"/>
      <c r="J8" s="919"/>
      <c r="K8" s="317"/>
    </row>
    <row r="9" spans="1:11" s="487" customFormat="1" ht="15.75" customHeight="1">
      <c r="A9" s="919"/>
      <c r="B9" s="919"/>
      <c r="C9" s="919"/>
      <c r="D9" s="919"/>
      <c r="E9" s="919"/>
      <c r="F9" s="919"/>
      <c r="G9" s="919"/>
      <c r="H9" s="919"/>
      <c r="I9" s="919"/>
      <c r="J9" s="919"/>
      <c r="K9" s="317"/>
    </row>
    <row r="10" spans="1:11" s="487" customFormat="1" ht="15.75" customHeight="1">
      <c r="A10" s="919"/>
      <c r="B10" s="919"/>
      <c r="C10" s="919"/>
      <c r="D10" s="919"/>
      <c r="E10" s="919"/>
      <c r="F10" s="919"/>
      <c r="G10" s="919"/>
      <c r="H10" s="919"/>
      <c r="I10" s="919"/>
      <c r="J10" s="919"/>
      <c r="K10" s="317"/>
    </row>
    <row r="11" spans="1:11" s="487" customFormat="1" ht="15.75" customHeight="1">
      <c r="A11" s="919"/>
      <c r="B11" s="919"/>
      <c r="C11" s="919"/>
      <c r="D11" s="919"/>
      <c r="E11" s="919"/>
      <c r="F11" s="919"/>
      <c r="G11" s="919"/>
      <c r="H11" s="919"/>
      <c r="I11" s="919"/>
      <c r="J11" s="919"/>
      <c r="K11" s="317"/>
    </row>
    <row r="12" spans="1:11" s="487" customFormat="1" ht="15.75" customHeight="1">
      <c r="A12" s="919"/>
      <c r="B12" s="919"/>
      <c r="C12" s="919"/>
      <c r="D12" s="919"/>
      <c r="E12" s="919"/>
      <c r="F12" s="919"/>
      <c r="G12" s="919"/>
      <c r="H12" s="919"/>
      <c r="I12" s="919"/>
      <c r="J12" s="919"/>
      <c r="K12" s="317"/>
    </row>
    <row r="13" spans="1:11" s="487" customFormat="1" ht="15.75" customHeight="1">
      <c r="A13" s="919"/>
      <c r="B13" s="919"/>
      <c r="C13" s="919"/>
      <c r="D13" s="919"/>
      <c r="E13" s="919"/>
      <c r="F13" s="919"/>
      <c r="G13" s="919"/>
      <c r="H13" s="919"/>
      <c r="I13" s="919"/>
      <c r="J13" s="919"/>
      <c r="K13" s="317"/>
    </row>
    <row r="14" spans="1:11" s="487" customFormat="1" ht="15.75">
      <c r="A14" s="488"/>
      <c r="B14" s="488"/>
      <c r="C14" s="488"/>
      <c r="D14" s="488"/>
      <c r="E14" s="488"/>
      <c r="F14" s="488"/>
      <c r="G14" s="488"/>
      <c r="H14" s="488"/>
      <c r="I14" s="488"/>
      <c r="J14" s="488"/>
      <c r="K14" s="317"/>
    </row>
    <row r="15" spans="1:11" s="487" customFormat="1" ht="16.5" customHeight="1">
      <c r="A15" s="920" t="s">
        <v>286</v>
      </c>
      <c r="B15" s="920"/>
      <c r="C15" s="920"/>
      <c r="D15" s="920"/>
      <c r="E15" s="920"/>
      <c r="F15" s="920"/>
      <c r="G15" s="920"/>
      <c r="H15" s="920"/>
      <c r="I15" s="920"/>
      <c r="J15" s="920"/>
      <c r="K15" s="317"/>
    </row>
    <row r="16" spans="1:11" s="487" customFormat="1" ht="16.5" customHeight="1">
      <c r="A16" s="920"/>
      <c r="B16" s="920"/>
      <c r="C16" s="920"/>
      <c r="D16" s="920"/>
      <c r="E16" s="920"/>
      <c r="F16" s="920"/>
      <c r="G16" s="920"/>
      <c r="H16" s="920"/>
      <c r="I16" s="920"/>
      <c r="J16" s="920"/>
      <c r="K16" s="317"/>
    </row>
    <row r="17" spans="1:11" s="487" customFormat="1" ht="16.5" customHeight="1">
      <c r="A17" s="920"/>
      <c r="B17" s="920"/>
      <c r="C17" s="920"/>
      <c r="D17" s="920"/>
      <c r="E17" s="920"/>
      <c r="F17" s="920"/>
      <c r="G17" s="920"/>
      <c r="H17" s="920"/>
      <c r="I17" s="920"/>
      <c r="J17" s="920"/>
      <c r="K17" s="317"/>
    </row>
    <row r="18" spans="1:11" s="487" customFormat="1" ht="16.5" customHeight="1">
      <c r="A18" s="920"/>
      <c r="B18" s="920"/>
      <c r="C18" s="920"/>
      <c r="D18" s="920"/>
      <c r="E18" s="920"/>
      <c r="F18" s="920"/>
      <c r="G18" s="920"/>
      <c r="H18" s="920"/>
      <c r="I18" s="920"/>
      <c r="J18" s="920"/>
      <c r="K18" s="317"/>
    </row>
    <row r="19" spans="1:11" s="487" customFormat="1" ht="16.5" customHeight="1">
      <c r="A19" s="920"/>
      <c r="B19" s="920"/>
      <c r="C19" s="920"/>
      <c r="D19" s="920"/>
      <c r="E19" s="920"/>
      <c r="F19" s="920"/>
      <c r="G19" s="920"/>
      <c r="H19" s="920"/>
      <c r="I19" s="920"/>
      <c r="J19" s="920"/>
      <c r="K19" s="317"/>
    </row>
    <row r="20" spans="1:11" s="487" customFormat="1" ht="16.5" customHeight="1">
      <c r="A20" s="920"/>
      <c r="B20" s="920"/>
      <c r="C20" s="920"/>
      <c r="D20" s="920"/>
      <c r="E20" s="920"/>
      <c r="F20" s="920"/>
      <c r="G20" s="920"/>
      <c r="H20" s="920"/>
      <c r="I20" s="920"/>
      <c r="J20" s="920"/>
      <c r="K20" s="317"/>
    </row>
    <row r="21" spans="1:11" s="487" customFormat="1" ht="24.75" customHeight="1">
      <c r="A21" s="920"/>
      <c r="B21" s="920"/>
      <c r="C21" s="920"/>
      <c r="D21" s="920"/>
      <c r="E21" s="920"/>
      <c r="F21" s="920"/>
      <c r="G21" s="920"/>
      <c r="H21" s="920"/>
      <c r="I21" s="920"/>
      <c r="J21" s="920"/>
      <c r="K21" s="317"/>
    </row>
    <row r="22" spans="1:11" s="487" customFormat="1" ht="15.75" hidden="1" customHeight="1">
      <c r="A22" s="920"/>
      <c r="B22" s="920"/>
      <c r="C22" s="920"/>
      <c r="D22" s="920"/>
      <c r="E22" s="920"/>
      <c r="F22" s="920"/>
      <c r="G22" s="920"/>
      <c r="H22" s="920"/>
      <c r="I22" s="920"/>
      <c r="J22" s="920"/>
      <c r="K22" s="317"/>
    </row>
    <row r="23" spans="1:11" s="487" customFormat="1" ht="19.5" customHeight="1">
      <c r="A23" s="921" t="s">
        <v>287</v>
      </c>
      <c r="B23" s="921"/>
      <c r="C23" s="921"/>
      <c r="D23" s="921"/>
      <c r="E23" s="921"/>
      <c r="F23" s="921"/>
      <c r="G23" s="921"/>
      <c r="H23" s="921"/>
      <c r="I23" s="921"/>
      <c r="J23" s="921"/>
      <c r="K23" s="317"/>
    </row>
    <row r="24" spans="1:11" s="487" customFormat="1" ht="15.75" hidden="1" customHeight="1">
      <c r="A24" s="921"/>
      <c r="B24" s="921"/>
      <c r="C24" s="921"/>
      <c r="D24" s="921"/>
      <c r="E24" s="921"/>
      <c r="F24" s="921"/>
      <c r="G24" s="921"/>
      <c r="H24" s="921"/>
      <c r="I24" s="921"/>
      <c r="J24" s="921"/>
      <c r="K24" s="317"/>
    </row>
    <row r="25" spans="1:11" s="487" customFormat="1" ht="15.75" hidden="1" customHeight="1">
      <c r="A25" s="921"/>
      <c r="B25" s="921"/>
      <c r="C25" s="921"/>
      <c r="D25" s="921"/>
      <c r="E25" s="921"/>
      <c r="F25" s="921"/>
      <c r="G25" s="921"/>
      <c r="H25" s="921"/>
      <c r="I25" s="921"/>
      <c r="J25" s="921"/>
      <c r="K25" s="317"/>
    </row>
    <row r="26" spans="1:11" s="487" customFormat="1" ht="15.75" hidden="1" customHeight="1">
      <c r="A26" s="921"/>
      <c r="B26" s="921"/>
      <c r="C26" s="921"/>
      <c r="D26" s="921"/>
      <c r="E26" s="921"/>
      <c r="F26" s="921"/>
      <c r="G26" s="921"/>
      <c r="H26" s="921"/>
      <c r="I26" s="921"/>
      <c r="J26" s="921"/>
      <c r="K26" s="317"/>
    </row>
    <row r="27" spans="1:11" s="487" customFormat="1" ht="15.75" customHeight="1">
      <c r="A27" s="921"/>
      <c r="B27" s="921"/>
      <c r="C27" s="921"/>
      <c r="D27" s="921"/>
      <c r="E27" s="921"/>
      <c r="F27" s="921"/>
      <c r="G27" s="921"/>
      <c r="H27" s="921"/>
      <c r="I27" s="921"/>
      <c r="J27" s="921"/>
      <c r="K27" s="317"/>
    </row>
    <row r="28" spans="1:11" s="487" customFormat="1" ht="15.75" customHeight="1">
      <c r="A28" s="921"/>
      <c r="B28" s="921"/>
      <c r="C28" s="921"/>
      <c r="D28" s="921"/>
      <c r="E28" s="921"/>
      <c r="F28" s="921"/>
      <c r="G28" s="921"/>
      <c r="H28" s="921"/>
      <c r="I28" s="921"/>
      <c r="J28" s="921"/>
      <c r="K28" s="317"/>
    </row>
    <row r="29" spans="1:11" s="487" customFormat="1" ht="21.75" customHeight="1">
      <c r="A29" s="921"/>
      <c r="B29" s="921"/>
      <c r="C29" s="921"/>
      <c r="D29" s="921"/>
      <c r="E29" s="921"/>
      <c r="F29" s="921"/>
      <c r="G29" s="921"/>
      <c r="H29" s="921"/>
      <c r="I29" s="921"/>
      <c r="J29" s="921"/>
      <c r="K29" s="317"/>
    </row>
    <row r="30" spans="1:11" ht="15.75">
      <c r="A30" s="332"/>
      <c r="B30" s="332"/>
      <c r="C30" s="332"/>
      <c r="D30" s="332"/>
      <c r="E30" s="332"/>
      <c r="F30" s="332"/>
      <c r="G30" s="332"/>
      <c r="H30" s="332"/>
      <c r="I30" s="332"/>
      <c r="J30" s="332"/>
      <c r="K30" s="317" t="s">
        <v>0</v>
      </c>
    </row>
    <row r="31" spans="1:11" ht="20.25">
      <c r="A31" s="333"/>
      <c r="B31" s="330"/>
      <c r="C31" s="330"/>
      <c r="D31" s="330"/>
      <c r="E31" s="330"/>
      <c r="F31" s="330"/>
      <c r="G31" s="330"/>
      <c r="H31" s="330"/>
      <c r="I31" s="330"/>
      <c r="J31" s="330"/>
      <c r="K31" s="317" t="s">
        <v>0</v>
      </c>
    </row>
    <row r="32" spans="1:11">
      <c r="A32" s="917"/>
      <c r="B32" s="918"/>
      <c r="C32" s="918"/>
      <c r="D32" s="918"/>
      <c r="E32" s="918"/>
      <c r="F32" s="918"/>
      <c r="G32" s="918"/>
      <c r="H32" s="918"/>
      <c r="I32" s="918"/>
      <c r="J32" s="918"/>
      <c r="K32" s="317" t="s">
        <v>0</v>
      </c>
    </row>
    <row r="33" spans="1:11">
      <c r="A33" s="918"/>
      <c r="B33" s="918"/>
      <c r="C33" s="918"/>
      <c r="D33" s="918"/>
      <c r="E33" s="918"/>
      <c r="F33" s="918"/>
      <c r="G33" s="918"/>
      <c r="H33" s="918"/>
      <c r="I33" s="918"/>
      <c r="J33" s="918"/>
      <c r="K33" s="317" t="s">
        <v>0</v>
      </c>
    </row>
    <row r="34" spans="1:11">
      <c r="A34" s="918"/>
      <c r="B34" s="918"/>
      <c r="C34" s="918"/>
      <c r="D34" s="918"/>
      <c r="E34" s="918"/>
      <c r="F34" s="918"/>
      <c r="G34" s="918"/>
      <c r="H34" s="918"/>
      <c r="I34" s="918"/>
      <c r="J34" s="918"/>
      <c r="K34" s="317" t="s">
        <v>0</v>
      </c>
    </row>
    <row r="35" spans="1:11">
      <c r="A35" s="334"/>
      <c r="B35" s="334"/>
      <c r="C35" s="334"/>
      <c r="D35" s="334"/>
      <c r="E35" s="334"/>
      <c r="F35" s="334"/>
      <c r="G35" s="334"/>
      <c r="H35" s="334"/>
      <c r="I35" s="334"/>
      <c r="J35" s="334"/>
      <c r="K35" s="317" t="s">
        <v>0</v>
      </c>
    </row>
    <row r="36" spans="1:11">
      <c r="A36" s="335"/>
      <c r="B36" s="335"/>
      <c r="C36" s="335"/>
      <c r="D36" s="335"/>
      <c r="E36" s="335"/>
      <c r="F36" s="335"/>
      <c r="G36" s="335"/>
      <c r="H36" s="335"/>
      <c r="I36" s="335"/>
      <c r="J36" s="335"/>
      <c r="K36" s="317" t="s">
        <v>0</v>
      </c>
    </row>
    <row r="37" spans="1:11">
      <c r="A37" s="329"/>
      <c r="B37" s="329"/>
      <c r="C37" s="329"/>
      <c r="D37" s="329"/>
      <c r="E37" s="329"/>
      <c r="F37" s="329"/>
      <c r="G37" s="329"/>
      <c r="H37" s="329"/>
      <c r="I37" s="329"/>
      <c r="J37" s="329"/>
      <c r="K37" s="317" t="s">
        <v>0</v>
      </c>
    </row>
    <row r="38" spans="1:11">
      <c r="A38" s="329"/>
      <c r="B38" s="329"/>
      <c r="C38" s="329"/>
      <c r="D38" s="329"/>
      <c r="E38" s="329"/>
      <c r="F38" s="329"/>
      <c r="G38" s="329"/>
      <c r="H38" s="329"/>
      <c r="I38" s="329"/>
      <c r="J38" s="329"/>
      <c r="K38" s="317" t="s">
        <v>0</v>
      </c>
    </row>
    <row r="39" spans="1:11" ht="15.75">
      <c r="A39" s="489"/>
      <c r="B39" s="489"/>
      <c r="C39" s="489"/>
      <c r="D39" s="489"/>
      <c r="E39" s="489"/>
      <c r="F39" s="489"/>
      <c r="G39" s="489"/>
      <c r="H39" s="489"/>
      <c r="I39" s="489"/>
      <c r="J39" s="489"/>
      <c r="K39" s="317" t="s">
        <v>0</v>
      </c>
    </row>
    <row r="40" spans="1:11" ht="15.75">
      <c r="A40" s="489"/>
      <c r="B40" s="489"/>
      <c r="C40" s="489"/>
      <c r="D40" s="489"/>
      <c r="E40" s="489"/>
      <c r="F40" s="489"/>
      <c r="G40" s="489"/>
      <c r="H40" s="489"/>
      <c r="I40" s="489"/>
      <c r="J40" s="489"/>
      <c r="K40" s="317" t="s">
        <v>0</v>
      </c>
    </row>
    <row r="41" spans="1:11" ht="18.75">
      <c r="A41" s="910"/>
      <c r="B41" s="911"/>
      <c r="C41" s="911"/>
      <c r="D41" s="911"/>
      <c r="E41" s="911"/>
      <c r="F41" s="911"/>
      <c r="G41" s="911"/>
      <c r="H41" s="911"/>
      <c r="I41" s="911"/>
      <c r="J41" s="911"/>
      <c r="K41" s="317" t="s">
        <v>0</v>
      </c>
    </row>
    <row r="42" spans="1:11">
      <c r="A42" s="490"/>
      <c r="B42" s="490"/>
      <c r="C42" s="490"/>
      <c r="D42" s="490"/>
      <c r="E42" s="490"/>
      <c r="F42" s="490"/>
      <c r="G42" s="490"/>
      <c r="H42" s="490"/>
      <c r="I42" s="490"/>
      <c r="J42" s="490"/>
      <c r="K42" s="317" t="s">
        <v>0</v>
      </c>
    </row>
    <row r="43" spans="1:11" ht="39" customHeight="1">
      <c r="A43" s="910"/>
      <c r="B43" s="911"/>
      <c r="C43" s="911"/>
      <c r="D43" s="911"/>
      <c r="E43" s="911"/>
      <c r="F43" s="911"/>
      <c r="G43" s="911"/>
      <c r="H43" s="911"/>
      <c r="I43" s="911"/>
      <c r="J43" s="911"/>
      <c r="K43" s="317" t="s">
        <v>0</v>
      </c>
    </row>
    <row r="44" spans="1:11">
      <c r="K44" s="317" t="s">
        <v>23</v>
      </c>
    </row>
    <row r="45" spans="1:11">
      <c r="K45" s="317"/>
    </row>
    <row r="46" spans="1:11">
      <c r="K46" s="317"/>
    </row>
    <row r="47" spans="1:11">
      <c r="K47" s="317"/>
    </row>
    <row r="48" spans="1:11">
      <c r="K48" s="317"/>
    </row>
  </sheetData>
  <customSheetViews>
    <customSheetView guid="{3118AF25-8423-420A-806A-487665220C68}" showPageBreaks="1" fitToPage="1" printArea="1">
      <selection activeCell="A14" sqref="A14:J16"/>
      <pageMargins left="0.75" right="0.75" top="1" bottom="1" header="0.5" footer="0.5"/>
      <pageSetup orientation="landscape" r:id="rId1"/>
      <headerFooter alignWithMargins="0"/>
    </customSheetView>
    <customSheetView guid="{56C0A34E-45B4-448B-85E5-70B3A8E63333}" fitToPage="1">
      <selection activeCell="A26" sqref="A26"/>
      <pageMargins left="0.75" right="0.75" top="1" bottom="1" header="0.5" footer="0.5"/>
      <pageSetup orientation="landscape" r:id="rId2"/>
      <headerFooter alignWithMargins="0"/>
    </customSheetView>
    <customSheetView guid="{4148B88B-8ED7-4FDE-9459-DEB244AD0552}" fitToPage="1">
      <selection activeCell="A26" sqref="A26"/>
      <pageMargins left="0.75" right="0.75" top="1" bottom="1" header="0.5" footer="0.5"/>
      <pageSetup orientation="landscape" r:id="rId3"/>
      <headerFooter alignWithMargins="0"/>
    </customSheetView>
    <customSheetView guid="{12C66D54-5067-4346-818B-6EAB1C8A9183}" showPageBreaks="1" fitToPage="1" printArea="1">
      <selection activeCell="A14" sqref="A14:J16"/>
      <pageMargins left="0.75" right="0.75" top="1" bottom="1" header="0.5" footer="0.5"/>
      <pageSetup orientation="landscape" r:id="rId4"/>
      <headerFooter alignWithMargins="0"/>
    </customSheetView>
    <customSheetView guid="{A8222A56-4163-43FF-A952-8C1396AAF3AC}" showPageBreaks="1" fitToPage="1" printArea="1" hiddenRows="1" topLeftCell="A16">
      <selection activeCell="A15" sqref="A15:J22"/>
      <pageMargins left="0.75" right="0.75" top="1" bottom="1" header="0.5" footer="0.5"/>
      <pageSetup orientation="landscape" r:id="rId5"/>
      <headerFooter alignWithMargins="0"/>
    </customSheetView>
  </customSheetViews>
  <mergeCells count="9">
    <mergeCell ref="A41:J41"/>
    <mergeCell ref="A43:J43"/>
    <mergeCell ref="A3:J3"/>
    <mergeCell ref="A4:J4"/>
    <mergeCell ref="A6:J6"/>
    <mergeCell ref="A32:J34"/>
    <mergeCell ref="A7:J13"/>
    <mergeCell ref="A15:J22"/>
    <mergeCell ref="A23:J29"/>
  </mergeCells>
  <phoneticPr fontId="41" type="noConversion"/>
  <pageMargins left="0.75" right="0.75" top="1" bottom="1" header="0.5" footer="0.5"/>
  <pageSetup orientation="landscape" r:id="rId6"/>
  <headerFooter alignWithMargins="0"/>
</worksheet>
</file>

<file path=xl/worksheets/sheet2.xml><?xml version="1.0" encoding="utf-8"?>
<worksheet xmlns="http://schemas.openxmlformats.org/spreadsheetml/2006/main" xmlns:r="http://schemas.openxmlformats.org/officeDocument/2006/relationships">
  <sheetPr codeName="Sheet4">
    <pageSetUpPr fitToPage="1"/>
  </sheetPr>
  <dimension ref="A1:Y95"/>
  <sheetViews>
    <sheetView showGridLines="0" showOutlineSymbols="0" view="pageBreakPreview" topLeftCell="A40" zoomScale="75" zoomScaleNormal="100" zoomScaleSheetLayoutView="75" zoomScalePageLayoutView="60" workbookViewId="0">
      <selection activeCell="A43" sqref="A43"/>
    </sheetView>
  </sheetViews>
  <sheetFormatPr defaultColWidth="8.88671875" defaultRowHeight="15.75"/>
  <cols>
    <col min="1" max="2" width="2.5546875" style="4" customWidth="1"/>
    <col min="3" max="3" width="25" style="4" customWidth="1"/>
    <col min="4" max="4" width="6.88671875" style="7" customWidth="1"/>
    <col min="5" max="5" width="7.33203125" style="7" customWidth="1"/>
    <col min="6" max="6" width="10.21875" style="7" customWidth="1"/>
    <col min="7" max="7" width="9" style="7" customWidth="1"/>
    <col min="8" max="8" width="7.109375" style="7" customWidth="1"/>
    <col min="9" max="9" width="10.5546875" style="7" customWidth="1"/>
    <col min="10" max="10" width="6.77734375" style="7" customWidth="1"/>
    <col min="11" max="11" width="7.109375" style="7" customWidth="1"/>
    <col min="12" max="12" width="9.33203125" style="7" customWidth="1"/>
    <col min="13" max="13" width="7" style="7" customWidth="1"/>
    <col min="14" max="14" width="7.88671875" style="7" customWidth="1"/>
    <col min="15" max="15" width="11" style="7" customWidth="1"/>
    <col min="16" max="17" width="5.6640625" style="7" hidden="1" customWidth="1"/>
    <col min="18" max="18" width="8.5546875" style="7" hidden="1" customWidth="1"/>
    <col min="19" max="19" width="6.109375" style="7" customWidth="1"/>
    <col min="20" max="20" width="5.6640625" style="7" customWidth="1"/>
    <col min="21" max="21" width="9.21875" style="7" customWidth="1"/>
    <col min="22" max="22" width="9.5546875" style="7" customWidth="1"/>
    <col min="23" max="23" width="9.77734375" style="7" bestFit="1" customWidth="1"/>
    <col min="24" max="24" width="13.21875" style="7" bestFit="1" customWidth="1"/>
    <col min="25" max="25" width="6.5546875" style="104" customWidth="1"/>
    <col min="26" max="26" width="7.6640625" style="4" customWidth="1"/>
    <col min="27" max="16384" width="8.88671875" style="4"/>
  </cols>
  <sheetData>
    <row r="1" spans="1:25" ht="20.25">
      <c r="A1" s="665" t="s">
        <v>200</v>
      </c>
      <c r="B1" s="666"/>
      <c r="C1" s="666"/>
      <c r="D1" s="666"/>
      <c r="E1" s="666"/>
      <c r="F1" s="666"/>
      <c r="G1" s="666"/>
      <c r="H1" s="666"/>
      <c r="I1" s="666"/>
      <c r="J1" s="666"/>
      <c r="K1" s="666"/>
      <c r="L1" s="666"/>
      <c r="M1" s="666"/>
      <c r="N1" s="666"/>
      <c r="O1" s="666"/>
      <c r="P1" s="666"/>
      <c r="Q1" s="666"/>
      <c r="R1" s="666"/>
      <c r="S1" s="666"/>
      <c r="T1" s="666"/>
      <c r="U1" s="666"/>
      <c r="V1" s="666"/>
      <c r="W1" s="666"/>
      <c r="X1" s="666"/>
      <c r="Y1" s="103" t="s">
        <v>0</v>
      </c>
    </row>
    <row r="2" spans="1:25">
      <c r="A2" s="667"/>
      <c r="B2" s="667"/>
      <c r="C2" s="667"/>
      <c r="D2" s="667"/>
      <c r="E2" s="667"/>
      <c r="F2" s="667"/>
      <c r="G2" s="667"/>
      <c r="H2" s="667"/>
      <c r="I2" s="667"/>
      <c r="J2" s="667"/>
      <c r="K2" s="667"/>
      <c r="L2" s="667"/>
      <c r="M2" s="667"/>
      <c r="N2" s="667"/>
      <c r="O2" s="667"/>
      <c r="P2" s="667"/>
      <c r="Q2" s="667"/>
      <c r="R2" s="667"/>
      <c r="S2" s="667"/>
      <c r="T2" s="667"/>
      <c r="U2" s="667"/>
      <c r="V2" s="667"/>
      <c r="W2" s="667"/>
      <c r="X2" s="667"/>
      <c r="Y2" s="103" t="s">
        <v>0</v>
      </c>
    </row>
    <row r="3" spans="1:25">
      <c r="A3" s="668"/>
      <c r="B3" s="668"/>
      <c r="C3" s="668"/>
      <c r="D3" s="668"/>
      <c r="E3" s="668"/>
      <c r="F3" s="668"/>
      <c r="G3" s="668"/>
      <c r="H3" s="668"/>
      <c r="I3" s="668"/>
      <c r="J3" s="668"/>
      <c r="K3" s="668"/>
      <c r="L3" s="668"/>
      <c r="M3" s="668"/>
      <c r="N3" s="668"/>
      <c r="O3" s="668"/>
      <c r="P3" s="668"/>
      <c r="Q3" s="668"/>
      <c r="R3" s="668"/>
      <c r="S3" s="668"/>
      <c r="T3" s="668"/>
      <c r="U3" s="668"/>
      <c r="V3" s="668"/>
      <c r="W3" s="668"/>
      <c r="X3" s="668"/>
      <c r="Y3" s="103" t="s">
        <v>0</v>
      </c>
    </row>
    <row r="4" spans="1:25" ht="22.5">
      <c r="A4" s="629" t="s">
        <v>163</v>
      </c>
      <c r="B4" s="630"/>
      <c r="C4" s="630"/>
      <c r="D4" s="630"/>
      <c r="E4" s="630"/>
      <c r="F4" s="630"/>
      <c r="G4" s="630"/>
      <c r="H4" s="630"/>
      <c r="I4" s="630"/>
      <c r="J4" s="630"/>
      <c r="K4" s="630"/>
      <c r="L4" s="630"/>
      <c r="M4" s="630"/>
      <c r="N4" s="630"/>
      <c r="O4" s="630"/>
      <c r="P4" s="630"/>
      <c r="Q4" s="630"/>
      <c r="R4" s="630"/>
      <c r="S4" s="630"/>
      <c r="T4" s="630"/>
      <c r="U4" s="630"/>
      <c r="V4" s="630"/>
      <c r="W4" s="630"/>
      <c r="X4" s="630"/>
      <c r="Y4" s="103" t="s">
        <v>0</v>
      </c>
    </row>
    <row r="5" spans="1:25" ht="23.25">
      <c r="A5" s="602" t="s">
        <v>276</v>
      </c>
      <c r="B5" s="638"/>
      <c r="C5" s="638"/>
      <c r="D5" s="638"/>
      <c r="E5" s="638"/>
      <c r="F5" s="638"/>
      <c r="G5" s="638"/>
      <c r="H5" s="638"/>
      <c r="I5" s="638"/>
      <c r="J5" s="638"/>
      <c r="K5" s="638"/>
      <c r="L5" s="638"/>
      <c r="M5" s="638"/>
      <c r="N5" s="638"/>
      <c r="O5" s="638"/>
      <c r="P5" s="638"/>
      <c r="Q5" s="638"/>
      <c r="R5" s="638"/>
      <c r="S5" s="638"/>
      <c r="T5" s="638"/>
      <c r="U5" s="638"/>
      <c r="V5" s="638"/>
      <c r="W5" s="638"/>
      <c r="X5" s="638"/>
      <c r="Y5" s="103" t="s">
        <v>0</v>
      </c>
    </row>
    <row r="6" spans="1:25" ht="23.25">
      <c r="A6" s="602" t="s">
        <v>154</v>
      </c>
      <c r="B6" s="630"/>
      <c r="C6" s="630"/>
      <c r="D6" s="630"/>
      <c r="E6" s="630"/>
      <c r="F6" s="630"/>
      <c r="G6" s="630"/>
      <c r="H6" s="630"/>
      <c r="I6" s="630"/>
      <c r="J6" s="630"/>
      <c r="K6" s="630"/>
      <c r="L6" s="630"/>
      <c r="M6" s="630"/>
      <c r="N6" s="630"/>
      <c r="O6" s="630"/>
      <c r="P6" s="630"/>
      <c r="Q6" s="630"/>
      <c r="R6" s="630"/>
      <c r="S6" s="630"/>
      <c r="T6" s="630"/>
      <c r="U6" s="630"/>
      <c r="V6" s="630"/>
      <c r="W6" s="630"/>
      <c r="X6" s="630"/>
      <c r="Y6" s="103" t="s">
        <v>0</v>
      </c>
    </row>
    <row r="7" spans="1:25" ht="23.25">
      <c r="A7" s="602" t="s">
        <v>153</v>
      </c>
      <c r="B7" s="638"/>
      <c r="C7" s="638"/>
      <c r="D7" s="638"/>
      <c r="E7" s="638"/>
      <c r="F7" s="638"/>
      <c r="G7" s="638"/>
      <c r="H7" s="638"/>
      <c r="I7" s="638"/>
      <c r="J7" s="638"/>
      <c r="K7" s="638"/>
      <c r="L7" s="638"/>
      <c r="M7" s="638"/>
      <c r="N7" s="638"/>
      <c r="O7" s="638"/>
      <c r="P7" s="638"/>
      <c r="Q7" s="638"/>
      <c r="R7" s="638"/>
      <c r="S7" s="638"/>
      <c r="T7" s="638"/>
      <c r="U7" s="638"/>
      <c r="V7" s="638"/>
      <c r="W7" s="638"/>
      <c r="X7" s="638"/>
      <c r="Y7" s="103" t="s">
        <v>0</v>
      </c>
    </row>
    <row r="8" spans="1:25" ht="23.25">
      <c r="A8" s="669"/>
      <c r="B8" s="669"/>
      <c r="C8" s="669"/>
      <c r="D8" s="669"/>
      <c r="E8" s="669"/>
      <c r="F8" s="669"/>
      <c r="G8" s="669"/>
      <c r="H8" s="669"/>
      <c r="I8" s="669"/>
      <c r="J8" s="669"/>
      <c r="K8" s="669"/>
      <c r="L8" s="669"/>
      <c r="M8" s="669"/>
      <c r="N8" s="669"/>
      <c r="O8" s="669"/>
      <c r="P8" s="669"/>
      <c r="Q8" s="669"/>
      <c r="R8" s="669"/>
      <c r="S8" s="669"/>
      <c r="T8" s="669"/>
      <c r="U8" s="669"/>
      <c r="V8" s="669"/>
      <c r="W8" s="669"/>
      <c r="X8" s="669"/>
      <c r="Y8" s="103" t="s">
        <v>0</v>
      </c>
    </row>
    <row r="9" spans="1:25" ht="23.25">
      <c r="A9" s="669"/>
      <c r="B9" s="669"/>
      <c r="C9" s="669"/>
      <c r="D9" s="669"/>
      <c r="E9" s="669"/>
      <c r="F9" s="669"/>
      <c r="G9" s="669"/>
      <c r="H9" s="669"/>
      <c r="I9" s="669"/>
      <c r="J9" s="669"/>
      <c r="K9" s="669"/>
      <c r="L9" s="669"/>
      <c r="M9" s="669"/>
      <c r="N9" s="669"/>
      <c r="O9" s="669"/>
      <c r="P9" s="669"/>
      <c r="Q9" s="669"/>
      <c r="R9" s="669"/>
      <c r="S9" s="669"/>
      <c r="T9" s="669"/>
      <c r="U9" s="669"/>
      <c r="V9" s="669"/>
      <c r="W9" s="669"/>
      <c r="X9" s="669"/>
      <c r="Y9" s="103" t="s">
        <v>0</v>
      </c>
    </row>
    <row r="10" spans="1:25" ht="23.25">
      <c r="A10" s="669"/>
      <c r="B10" s="669"/>
      <c r="C10" s="669"/>
      <c r="D10" s="669"/>
      <c r="E10" s="669"/>
      <c r="F10" s="669"/>
      <c r="G10" s="669"/>
      <c r="H10" s="669"/>
      <c r="I10" s="669"/>
      <c r="J10" s="669"/>
      <c r="K10" s="669"/>
      <c r="L10" s="669"/>
      <c r="M10" s="669"/>
      <c r="N10" s="669"/>
      <c r="O10" s="669"/>
      <c r="P10" s="669"/>
      <c r="Q10" s="669"/>
      <c r="R10" s="669"/>
      <c r="S10" s="669"/>
      <c r="T10" s="669"/>
      <c r="U10" s="669"/>
      <c r="V10" s="669"/>
      <c r="W10" s="669"/>
      <c r="X10" s="669"/>
      <c r="Y10" s="103" t="s">
        <v>0</v>
      </c>
    </row>
    <row r="11" spans="1:25">
      <c r="A11" s="668"/>
      <c r="B11" s="668"/>
      <c r="C11" s="668"/>
      <c r="D11" s="668"/>
      <c r="E11" s="668"/>
      <c r="F11" s="668"/>
      <c r="G11" s="668"/>
      <c r="H11" s="668"/>
      <c r="I11" s="668"/>
      <c r="J11" s="668"/>
      <c r="K11" s="668"/>
      <c r="L11" s="668"/>
      <c r="M11" s="668"/>
      <c r="N11" s="668"/>
      <c r="O11" s="668"/>
      <c r="P11" s="668"/>
      <c r="Q11" s="668"/>
      <c r="R11" s="668"/>
      <c r="S11" s="668"/>
      <c r="T11" s="668"/>
      <c r="U11" s="676"/>
      <c r="V11" s="673" t="s">
        <v>205</v>
      </c>
      <c r="W11" s="674"/>
      <c r="X11" s="675"/>
      <c r="Y11" s="103" t="s">
        <v>0</v>
      </c>
    </row>
    <row r="12" spans="1:25">
      <c r="A12" s="668"/>
      <c r="B12" s="668"/>
      <c r="C12" s="668"/>
      <c r="D12" s="668"/>
      <c r="E12" s="668"/>
      <c r="F12" s="668"/>
      <c r="G12" s="668"/>
      <c r="H12" s="668"/>
      <c r="I12" s="668"/>
      <c r="J12" s="668"/>
      <c r="K12" s="668"/>
      <c r="L12" s="668"/>
      <c r="M12" s="668"/>
      <c r="N12" s="668"/>
      <c r="O12" s="668"/>
      <c r="P12" s="668"/>
      <c r="Q12" s="668"/>
      <c r="R12" s="668"/>
      <c r="S12" s="668"/>
      <c r="T12" s="668"/>
      <c r="U12" s="676"/>
      <c r="V12" s="644" t="s">
        <v>20</v>
      </c>
      <c r="W12" s="672" t="s">
        <v>46</v>
      </c>
      <c r="X12" s="670" t="s">
        <v>174</v>
      </c>
      <c r="Y12" s="103" t="s">
        <v>0</v>
      </c>
    </row>
    <row r="13" spans="1:25" ht="16.5" thickBot="1">
      <c r="A13" s="677"/>
      <c r="B13" s="677"/>
      <c r="C13" s="677"/>
      <c r="D13" s="677"/>
      <c r="E13" s="677"/>
      <c r="F13" s="677"/>
      <c r="G13" s="677"/>
      <c r="H13" s="677"/>
      <c r="I13" s="677"/>
      <c r="J13" s="677"/>
      <c r="K13" s="677"/>
      <c r="L13" s="677"/>
      <c r="M13" s="677"/>
      <c r="N13" s="677"/>
      <c r="O13" s="677"/>
      <c r="P13" s="677"/>
      <c r="Q13" s="677"/>
      <c r="R13" s="677"/>
      <c r="S13" s="677"/>
      <c r="T13" s="677"/>
      <c r="U13" s="678"/>
      <c r="V13" s="645"/>
      <c r="W13" s="671"/>
      <c r="X13" s="671"/>
      <c r="Y13" s="103" t="s">
        <v>0</v>
      </c>
    </row>
    <row r="14" spans="1:25">
      <c r="A14" s="646" t="s">
        <v>298</v>
      </c>
      <c r="B14" s="647"/>
      <c r="C14" s="647"/>
      <c r="D14" s="647"/>
      <c r="E14" s="647"/>
      <c r="F14" s="647"/>
      <c r="G14" s="647"/>
      <c r="H14" s="647"/>
      <c r="I14" s="647"/>
      <c r="J14" s="647"/>
      <c r="K14" s="647"/>
      <c r="L14" s="647"/>
      <c r="M14" s="647"/>
      <c r="N14" s="647"/>
      <c r="O14" s="647"/>
      <c r="P14" s="647"/>
      <c r="Q14" s="647"/>
      <c r="R14" s="647"/>
      <c r="S14" s="647"/>
      <c r="T14" s="647"/>
      <c r="U14" s="647"/>
      <c r="V14" s="164">
        <v>5101</v>
      </c>
      <c r="W14" s="164">
        <v>5025</v>
      </c>
      <c r="X14" s="162">
        <v>1112542</v>
      </c>
      <c r="Y14" s="103" t="s">
        <v>0</v>
      </c>
    </row>
    <row r="15" spans="1:25">
      <c r="A15" s="646" t="s">
        <v>299</v>
      </c>
      <c r="B15" s="647"/>
      <c r="C15" s="647"/>
      <c r="D15" s="647"/>
      <c r="E15" s="647"/>
      <c r="F15" s="647"/>
      <c r="G15" s="647"/>
      <c r="H15" s="647"/>
      <c r="I15" s="647"/>
      <c r="J15" s="647"/>
      <c r="K15" s="647"/>
      <c r="L15" s="647"/>
      <c r="M15" s="647"/>
      <c r="N15" s="647"/>
      <c r="O15" s="647"/>
      <c r="P15" s="647"/>
      <c r="Q15" s="647"/>
      <c r="R15" s="647"/>
      <c r="S15" s="647"/>
      <c r="T15" s="647"/>
      <c r="U15" s="647"/>
      <c r="V15" s="165">
        <v>5101</v>
      </c>
      <c r="W15" s="165">
        <v>5025</v>
      </c>
      <c r="X15" s="109">
        <v>1152000</v>
      </c>
      <c r="Y15" s="103" t="s">
        <v>0</v>
      </c>
    </row>
    <row r="16" spans="1:25" ht="18.75" hidden="1" customHeight="1">
      <c r="A16" s="641" t="s">
        <v>206</v>
      </c>
      <c r="B16" s="642"/>
      <c r="C16" s="642"/>
      <c r="D16" s="642"/>
      <c r="E16" s="642"/>
      <c r="F16" s="642"/>
      <c r="G16" s="642"/>
      <c r="H16" s="642"/>
      <c r="I16" s="642"/>
      <c r="J16" s="642"/>
      <c r="K16" s="642"/>
      <c r="L16" s="642"/>
      <c r="M16" s="642"/>
      <c r="N16" s="642"/>
      <c r="O16" s="642"/>
      <c r="P16" s="642"/>
      <c r="Q16" s="642"/>
      <c r="R16" s="642"/>
      <c r="S16" s="642"/>
      <c r="T16" s="642"/>
      <c r="U16" s="643"/>
      <c r="V16" s="325"/>
      <c r="W16" s="325"/>
      <c r="X16" s="326"/>
      <c r="Y16" s="103" t="s">
        <v>0</v>
      </c>
    </row>
    <row r="17" spans="1:25" hidden="1">
      <c r="A17" s="661" t="s">
        <v>225</v>
      </c>
      <c r="B17" s="662"/>
      <c r="C17" s="662"/>
      <c r="D17" s="662"/>
      <c r="E17" s="662"/>
      <c r="F17" s="662"/>
      <c r="G17" s="662"/>
      <c r="H17" s="662"/>
      <c r="I17" s="662"/>
      <c r="J17" s="662"/>
      <c r="K17" s="662"/>
      <c r="L17" s="662"/>
      <c r="M17" s="662"/>
      <c r="N17" s="662"/>
      <c r="O17" s="662"/>
      <c r="P17" s="662"/>
      <c r="Q17" s="662"/>
      <c r="R17" s="662"/>
      <c r="S17" s="662"/>
      <c r="T17" s="662"/>
      <c r="U17" s="663"/>
      <c r="V17" s="166">
        <v>5101</v>
      </c>
      <c r="W17" s="166">
        <v>5025</v>
      </c>
      <c r="X17" s="110">
        <f>+X16+X15</f>
        <v>1152000</v>
      </c>
      <c r="Y17" s="103" t="s">
        <v>0</v>
      </c>
    </row>
    <row r="18" spans="1:25">
      <c r="A18" s="657" t="s">
        <v>14</v>
      </c>
      <c r="B18" s="658"/>
      <c r="C18" s="658"/>
      <c r="D18" s="658"/>
      <c r="E18" s="658"/>
      <c r="F18" s="658"/>
      <c r="G18" s="658"/>
      <c r="H18" s="658"/>
      <c r="I18" s="658"/>
      <c r="J18" s="658"/>
      <c r="K18" s="658"/>
      <c r="L18" s="658"/>
      <c r="M18" s="658"/>
      <c r="N18" s="658"/>
      <c r="O18" s="658"/>
      <c r="P18" s="658"/>
      <c r="Q18" s="658"/>
      <c r="R18" s="658"/>
      <c r="S18" s="658"/>
      <c r="T18" s="658"/>
      <c r="U18" s="658"/>
      <c r="V18" s="107"/>
      <c r="W18" s="107"/>
      <c r="X18" s="108"/>
      <c r="Y18" s="103" t="s">
        <v>0</v>
      </c>
    </row>
    <row r="19" spans="1:25">
      <c r="A19" s="627" t="s">
        <v>37</v>
      </c>
      <c r="B19" s="628"/>
      <c r="C19" s="628"/>
      <c r="D19" s="628"/>
      <c r="E19" s="628"/>
      <c r="F19" s="628"/>
      <c r="G19" s="628"/>
      <c r="H19" s="628"/>
      <c r="I19" s="628"/>
      <c r="J19" s="628"/>
      <c r="K19" s="628"/>
      <c r="L19" s="628"/>
      <c r="M19" s="628"/>
      <c r="N19" s="628"/>
      <c r="O19" s="628"/>
      <c r="P19" s="628"/>
      <c r="Q19" s="628"/>
      <c r="R19" s="628"/>
      <c r="S19" s="628"/>
      <c r="T19" s="628"/>
      <c r="U19" s="628"/>
      <c r="V19" s="107"/>
      <c r="W19" s="107"/>
      <c r="X19" s="108"/>
      <c r="Y19" s="103" t="s">
        <v>0</v>
      </c>
    </row>
    <row r="20" spans="1:25">
      <c r="A20" s="428"/>
      <c r="B20" s="427" t="s">
        <v>249</v>
      </c>
      <c r="C20" s="427"/>
      <c r="D20" s="427"/>
      <c r="E20" s="427"/>
      <c r="F20" s="427"/>
      <c r="G20" s="427"/>
      <c r="H20" s="427"/>
      <c r="I20" s="427"/>
      <c r="J20" s="427"/>
      <c r="K20" s="427"/>
      <c r="L20" s="427"/>
      <c r="M20" s="427"/>
      <c r="N20" s="427"/>
      <c r="O20" s="427"/>
      <c r="P20" s="427"/>
      <c r="Q20" s="427"/>
      <c r="R20" s="427"/>
      <c r="S20" s="427"/>
      <c r="T20" s="427"/>
      <c r="U20" s="427"/>
      <c r="V20" s="107"/>
      <c r="W20" s="107"/>
      <c r="X20" s="108">
        <v>1140</v>
      </c>
      <c r="Y20" s="103" t="s">
        <v>0</v>
      </c>
    </row>
    <row r="21" spans="1:25">
      <c r="A21" s="426"/>
      <c r="B21" s="427" t="s">
        <v>250</v>
      </c>
      <c r="C21" s="427"/>
      <c r="D21" s="427"/>
      <c r="E21" s="427"/>
      <c r="F21" s="427"/>
      <c r="G21" s="427"/>
      <c r="H21" s="427"/>
      <c r="I21" s="427"/>
      <c r="J21" s="427"/>
      <c r="K21" s="427"/>
      <c r="L21" s="427"/>
      <c r="M21" s="427"/>
      <c r="N21" s="427"/>
      <c r="O21" s="427"/>
      <c r="P21" s="427"/>
      <c r="Q21" s="427"/>
      <c r="R21" s="427"/>
      <c r="S21" s="427"/>
      <c r="T21" s="427"/>
      <c r="U21" s="427"/>
      <c r="V21" s="107"/>
      <c r="W21" s="107"/>
      <c r="X21" s="108">
        <v>451</v>
      </c>
      <c r="Y21" s="103" t="s">
        <v>0</v>
      </c>
    </row>
    <row r="22" spans="1:25">
      <c r="A22" s="428"/>
      <c r="B22" s="427" t="s">
        <v>251</v>
      </c>
      <c r="C22" s="427"/>
      <c r="D22" s="427"/>
      <c r="E22" s="427"/>
      <c r="F22" s="427"/>
      <c r="G22" s="427"/>
      <c r="H22" s="427"/>
      <c r="I22" s="427"/>
      <c r="J22" s="427"/>
      <c r="K22" s="427"/>
      <c r="L22" s="427"/>
      <c r="M22" s="427"/>
      <c r="N22" s="427"/>
      <c r="O22" s="427"/>
      <c r="P22" s="427"/>
      <c r="Q22" s="427"/>
      <c r="R22" s="427"/>
      <c r="S22" s="427"/>
      <c r="T22" s="427"/>
      <c r="U22" s="427"/>
      <c r="V22" s="107"/>
      <c r="W22" s="107"/>
      <c r="X22" s="108">
        <v>2600</v>
      </c>
      <c r="Y22" s="103" t="s">
        <v>0</v>
      </c>
    </row>
    <row r="23" spans="1:25">
      <c r="A23" s="428"/>
      <c r="B23" s="427" t="s">
        <v>252</v>
      </c>
      <c r="C23" s="427"/>
      <c r="D23" s="427"/>
      <c r="E23" s="427"/>
      <c r="F23" s="427"/>
      <c r="G23" s="427"/>
      <c r="H23" s="427"/>
      <c r="I23" s="427"/>
      <c r="J23" s="427"/>
      <c r="K23" s="427"/>
      <c r="L23" s="427"/>
      <c r="M23" s="427"/>
      <c r="N23" s="427"/>
      <c r="O23" s="427"/>
      <c r="P23" s="427"/>
      <c r="Q23" s="427"/>
      <c r="R23" s="427"/>
      <c r="S23" s="427"/>
      <c r="T23" s="427"/>
      <c r="U23" s="427"/>
      <c r="V23" s="107"/>
      <c r="W23" s="107"/>
      <c r="X23" s="108">
        <v>-306</v>
      </c>
      <c r="Y23" s="103" t="s">
        <v>0</v>
      </c>
    </row>
    <row r="24" spans="1:25">
      <c r="A24" s="649" t="s">
        <v>253</v>
      </c>
      <c r="B24" s="601"/>
      <c r="C24" s="601"/>
      <c r="D24" s="601"/>
      <c r="E24" s="601"/>
      <c r="F24" s="601"/>
      <c r="G24" s="601"/>
      <c r="H24" s="601"/>
      <c r="I24" s="601"/>
      <c r="J24" s="601"/>
      <c r="K24" s="601"/>
      <c r="L24" s="601"/>
      <c r="M24" s="601"/>
      <c r="N24" s="601"/>
      <c r="O24" s="601"/>
      <c r="P24" s="601"/>
      <c r="Q24" s="601"/>
      <c r="R24" s="601"/>
      <c r="S24" s="601"/>
      <c r="T24" s="601"/>
      <c r="U24" s="601"/>
      <c r="V24" s="107"/>
      <c r="W24" s="107"/>
      <c r="X24" s="108">
        <v>-29</v>
      </c>
      <c r="Y24" s="103" t="s">
        <v>0</v>
      </c>
    </row>
    <row r="25" spans="1:25">
      <c r="A25" s="600" t="s">
        <v>167</v>
      </c>
      <c r="B25" s="601"/>
      <c r="C25" s="601"/>
      <c r="D25" s="601"/>
      <c r="E25" s="601"/>
      <c r="F25" s="601"/>
      <c r="G25" s="601"/>
      <c r="H25" s="601"/>
      <c r="I25" s="601"/>
      <c r="J25" s="601"/>
      <c r="K25" s="601"/>
      <c r="L25" s="601"/>
      <c r="M25" s="601"/>
      <c r="N25" s="601"/>
      <c r="O25" s="601"/>
      <c r="P25" s="601"/>
      <c r="Q25" s="601"/>
      <c r="R25" s="601"/>
      <c r="S25" s="601"/>
      <c r="T25" s="601"/>
      <c r="U25" s="601"/>
      <c r="V25" s="107"/>
      <c r="W25" s="107"/>
      <c r="X25" s="108">
        <f>SUM(X20:X24)</f>
        <v>3856</v>
      </c>
      <c r="Y25" s="103" t="s">
        <v>0</v>
      </c>
    </row>
    <row r="26" spans="1:25">
      <c r="A26" s="648" t="s">
        <v>226</v>
      </c>
      <c r="B26" s="628"/>
      <c r="C26" s="628"/>
      <c r="D26" s="628"/>
      <c r="E26" s="628"/>
      <c r="F26" s="628"/>
      <c r="G26" s="628"/>
      <c r="H26" s="628"/>
      <c r="I26" s="628"/>
      <c r="J26" s="628"/>
      <c r="K26" s="628"/>
      <c r="L26" s="628"/>
      <c r="M26" s="628"/>
      <c r="N26" s="628"/>
      <c r="O26" s="628"/>
      <c r="P26" s="628"/>
      <c r="Q26" s="628"/>
      <c r="R26" s="628"/>
      <c r="S26" s="628"/>
      <c r="T26" s="628"/>
      <c r="U26" s="628"/>
      <c r="V26" s="107"/>
      <c r="W26" s="107"/>
      <c r="X26" s="108"/>
      <c r="Y26" s="103" t="s">
        <v>0</v>
      </c>
    </row>
    <row r="27" spans="1:25">
      <c r="A27" s="664" t="s">
        <v>144</v>
      </c>
      <c r="B27" s="601"/>
      <c r="C27" s="601"/>
      <c r="D27" s="601"/>
      <c r="E27" s="601"/>
      <c r="F27" s="601"/>
      <c r="G27" s="601"/>
      <c r="H27" s="601"/>
      <c r="I27" s="601"/>
      <c r="J27" s="601"/>
      <c r="K27" s="601"/>
      <c r="L27" s="601"/>
      <c r="M27" s="601"/>
      <c r="N27" s="601"/>
      <c r="O27" s="601"/>
      <c r="P27" s="601"/>
      <c r="Q27" s="601"/>
      <c r="R27" s="601"/>
      <c r="S27" s="601"/>
      <c r="T27" s="601"/>
      <c r="U27" s="601"/>
      <c r="V27" s="107"/>
      <c r="W27" s="107"/>
      <c r="X27" s="108">
        <v>12348</v>
      </c>
      <c r="Y27" s="103" t="s">
        <v>0</v>
      </c>
    </row>
    <row r="28" spans="1:25">
      <c r="A28" s="650" t="s">
        <v>15</v>
      </c>
      <c r="B28" s="651"/>
      <c r="C28" s="651"/>
      <c r="D28" s="651"/>
      <c r="E28" s="651"/>
      <c r="F28" s="651"/>
      <c r="G28" s="651"/>
      <c r="H28" s="651"/>
      <c r="I28" s="651"/>
      <c r="J28" s="651"/>
      <c r="K28" s="651"/>
      <c r="L28" s="651"/>
      <c r="M28" s="651"/>
      <c r="N28" s="651"/>
      <c r="O28" s="651"/>
      <c r="P28" s="651"/>
      <c r="Q28" s="651"/>
      <c r="R28" s="651"/>
      <c r="S28" s="651"/>
      <c r="T28" s="651"/>
      <c r="U28" s="651"/>
      <c r="V28" s="107"/>
      <c r="W28" s="107"/>
      <c r="X28" s="108">
        <v>10889</v>
      </c>
      <c r="Y28" s="103" t="s">
        <v>0</v>
      </c>
    </row>
    <row r="29" spans="1:25">
      <c r="A29" s="600" t="s">
        <v>145</v>
      </c>
      <c r="B29" s="601"/>
      <c r="C29" s="601"/>
      <c r="D29" s="601"/>
      <c r="E29" s="601"/>
      <c r="F29" s="601"/>
      <c r="G29" s="601"/>
      <c r="H29" s="601"/>
      <c r="I29" s="601"/>
      <c r="J29" s="601"/>
      <c r="K29" s="601"/>
      <c r="L29" s="601"/>
      <c r="M29" s="601"/>
      <c r="N29" s="601"/>
      <c r="O29" s="601"/>
      <c r="P29" s="601"/>
      <c r="Q29" s="601"/>
      <c r="R29" s="601"/>
      <c r="S29" s="601"/>
      <c r="T29" s="601"/>
      <c r="U29" s="601"/>
      <c r="V29" s="107"/>
      <c r="W29" s="107"/>
      <c r="X29" s="108">
        <v>1300</v>
      </c>
      <c r="Y29" s="103" t="s">
        <v>0</v>
      </c>
    </row>
    <row r="30" spans="1:25">
      <c r="A30" s="600" t="s">
        <v>146</v>
      </c>
      <c r="B30" s="601"/>
      <c r="C30" s="601"/>
      <c r="D30" s="601"/>
      <c r="E30" s="601"/>
      <c r="F30" s="601"/>
      <c r="G30" s="601"/>
      <c r="H30" s="601"/>
      <c r="I30" s="601"/>
      <c r="J30" s="601"/>
      <c r="K30" s="601"/>
      <c r="L30" s="601"/>
      <c r="M30" s="601"/>
      <c r="N30" s="601"/>
      <c r="O30" s="601"/>
      <c r="P30" s="601"/>
      <c r="Q30" s="601"/>
      <c r="R30" s="601"/>
      <c r="S30" s="601"/>
      <c r="T30" s="601"/>
      <c r="U30" s="601"/>
      <c r="V30" s="107"/>
      <c r="W30" s="107"/>
      <c r="X30" s="108">
        <v>-154</v>
      </c>
      <c r="Y30" s="103" t="s">
        <v>0</v>
      </c>
    </row>
    <row r="31" spans="1:25">
      <c r="A31" s="600" t="s">
        <v>167</v>
      </c>
      <c r="B31" s="601"/>
      <c r="C31" s="601"/>
      <c r="D31" s="601"/>
      <c r="E31" s="601"/>
      <c r="F31" s="601"/>
      <c r="G31" s="601"/>
      <c r="H31" s="601"/>
      <c r="I31" s="601"/>
      <c r="J31" s="601"/>
      <c r="K31" s="601"/>
      <c r="L31" s="601"/>
      <c r="M31" s="601"/>
      <c r="N31" s="601"/>
      <c r="O31" s="601"/>
      <c r="P31" s="601"/>
      <c r="Q31" s="601"/>
      <c r="R31" s="601"/>
      <c r="S31" s="601"/>
      <c r="T31" s="601"/>
      <c r="U31" s="601"/>
      <c r="V31" s="107">
        <f t="shared" ref="V31:W31" si="0">SUM(V27:V30)</f>
        <v>0</v>
      </c>
      <c r="W31" s="107">
        <f t="shared" si="0"/>
        <v>0</v>
      </c>
      <c r="X31" s="107">
        <f>SUM(X27:X30)</f>
        <v>24383</v>
      </c>
      <c r="Y31" s="103" t="s">
        <v>0</v>
      </c>
    </row>
    <row r="32" spans="1:25" hidden="1">
      <c r="A32" s="627" t="s">
        <v>40</v>
      </c>
      <c r="B32" s="659"/>
      <c r="C32" s="659"/>
      <c r="D32" s="659"/>
      <c r="E32" s="659"/>
      <c r="F32" s="659"/>
      <c r="G32" s="659"/>
      <c r="H32" s="659"/>
      <c r="I32" s="659"/>
      <c r="J32" s="659"/>
      <c r="K32" s="659"/>
      <c r="L32" s="659"/>
      <c r="M32" s="659"/>
      <c r="N32" s="659"/>
      <c r="O32" s="659"/>
      <c r="P32" s="659"/>
      <c r="Q32" s="659"/>
      <c r="R32" s="659"/>
      <c r="S32" s="659"/>
      <c r="T32" s="659"/>
      <c r="U32" s="660"/>
      <c r="V32" s="107"/>
      <c r="W32" s="107"/>
      <c r="X32" s="108"/>
      <c r="Y32" s="103" t="s">
        <v>0</v>
      </c>
    </row>
    <row r="33" spans="1:25" hidden="1">
      <c r="A33" s="600" t="s">
        <v>168</v>
      </c>
      <c r="B33" s="652"/>
      <c r="C33" s="652"/>
      <c r="D33" s="652"/>
      <c r="E33" s="652"/>
      <c r="F33" s="652"/>
      <c r="G33" s="652"/>
      <c r="H33" s="652"/>
      <c r="I33" s="652"/>
      <c r="J33" s="652"/>
      <c r="K33" s="652"/>
      <c r="L33" s="652"/>
      <c r="M33" s="652"/>
      <c r="N33" s="652"/>
      <c r="O33" s="652"/>
      <c r="P33" s="652"/>
      <c r="Q33" s="652"/>
      <c r="R33" s="652"/>
      <c r="S33" s="652"/>
      <c r="T33" s="652"/>
      <c r="U33" s="653"/>
      <c r="V33" s="107">
        <f>V30</f>
        <v>0</v>
      </c>
      <c r="W33" s="107">
        <f>W30</f>
        <v>0</v>
      </c>
      <c r="X33" s="107">
        <f>SUM(X32:X32)</f>
        <v>0</v>
      </c>
      <c r="Y33" s="103" t="s">
        <v>0</v>
      </c>
    </row>
    <row r="34" spans="1:25">
      <c r="A34" s="627" t="s">
        <v>39</v>
      </c>
      <c r="B34" s="628"/>
      <c r="C34" s="628"/>
      <c r="D34" s="628"/>
      <c r="E34" s="628"/>
      <c r="F34" s="628"/>
      <c r="G34" s="628"/>
      <c r="H34" s="628"/>
      <c r="I34" s="628"/>
      <c r="J34" s="628"/>
      <c r="K34" s="628"/>
      <c r="L34" s="628"/>
      <c r="M34" s="628"/>
      <c r="N34" s="628"/>
      <c r="O34" s="628"/>
      <c r="P34" s="628"/>
      <c r="Q34" s="628"/>
      <c r="R34" s="628"/>
      <c r="S34" s="628"/>
      <c r="T34" s="628"/>
      <c r="U34" s="628"/>
      <c r="V34" s="107">
        <f>V33+V31</f>
        <v>0</v>
      </c>
      <c r="W34" s="107">
        <f>W33+W31</f>
        <v>0</v>
      </c>
      <c r="X34" s="107">
        <f>+X31+X33+X25</f>
        <v>28239</v>
      </c>
      <c r="Y34" s="103" t="s">
        <v>0</v>
      </c>
    </row>
    <row r="35" spans="1:25">
      <c r="A35" s="654" t="s">
        <v>207</v>
      </c>
      <c r="B35" s="655"/>
      <c r="C35" s="655"/>
      <c r="D35" s="655"/>
      <c r="E35" s="655"/>
      <c r="F35" s="655"/>
      <c r="G35" s="655"/>
      <c r="H35" s="655"/>
      <c r="I35" s="655"/>
      <c r="J35" s="655"/>
      <c r="K35" s="655"/>
      <c r="L35" s="655"/>
      <c r="M35" s="655"/>
      <c r="N35" s="655"/>
      <c r="O35" s="655"/>
      <c r="P35" s="655"/>
      <c r="Q35" s="655"/>
      <c r="R35" s="655"/>
      <c r="S35" s="655"/>
      <c r="T35" s="655"/>
      <c r="U35" s="656"/>
      <c r="V35" s="160">
        <f>V34+V17</f>
        <v>5101</v>
      </c>
      <c r="W35" s="160">
        <f>W34+W17</f>
        <v>5025</v>
      </c>
      <c r="X35" s="160">
        <f>X34+X17</f>
        <v>1180239</v>
      </c>
      <c r="Y35" s="103" t="s">
        <v>0</v>
      </c>
    </row>
    <row r="36" spans="1:25">
      <c r="A36" s="657" t="s">
        <v>104</v>
      </c>
      <c r="B36" s="658"/>
      <c r="C36" s="658"/>
      <c r="D36" s="658"/>
      <c r="E36" s="658"/>
      <c r="F36" s="658"/>
      <c r="G36" s="658"/>
      <c r="H36" s="658"/>
      <c r="I36" s="658"/>
      <c r="J36" s="658"/>
      <c r="K36" s="658"/>
      <c r="L36" s="658"/>
      <c r="M36" s="658"/>
      <c r="N36" s="658"/>
      <c r="O36" s="658"/>
      <c r="P36" s="658"/>
      <c r="Q36" s="658"/>
      <c r="R36" s="658"/>
      <c r="S36" s="658"/>
      <c r="T36" s="658"/>
      <c r="U36" s="658"/>
      <c r="V36" s="107"/>
      <c r="W36" s="107"/>
      <c r="X36" s="108"/>
      <c r="Y36" s="103" t="s">
        <v>0</v>
      </c>
    </row>
    <row r="37" spans="1:25">
      <c r="A37" s="648" t="s">
        <v>255</v>
      </c>
      <c r="B37" s="628"/>
      <c r="C37" s="628"/>
      <c r="D37" s="628"/>
      <c r="E37" s="628"/>
      <c r="F37" s="628"/>
      <c r="G37" s="628"/>
      <c r="H37" s="628"/>
      <c r="I37" s="628"/>
      <c r="J37" s="628"/>
      <c r="K37" s="628"/>
      <c r="L37" s="628"/>
      <c r="M37" s="628"/>
      <c r="N37" s="628"/>
      <c r="O37" s="628"/>
      <c r="P37" s="628"/>
      <c r="Q37" s="628"/>
      <c r="R37" s="628"/>
      <c r="S37" s="628"/>
      <c r="T37" s="628"/>
      <c r="U37" s="628"/>
      <c r="V37" s="107"/>
      <c r="W37" s="107"/>
      <c r="X37" s="108"/>
      <c r="Y37" s="103" t="s">
        <v>0</v>
      </c>
    </row>
    <row r="38" spans="1:25">
      <c r="A38" s="486" t="s">
        <v>292</v>
      </c>
      <c r="B38" s="425"/>
      <c r="C38" s="425"/>
      <c r="D38" s="425"/>
      <c r="E38" s="425"/>
      <c r="F38" s="425"/>
      <c r="G38" s="425"/>
      <c r="H38" s="425"/>
      <c r="I38" s="425"/>
      <c r="J38" s="425"/>
      <c r="K38" s="425"/>
      <c r="L38" s="425"/>
      <c r="M38" s="425"/>
      <c r="N38" s="425"/>
      <c r="O38" s="425"/>
      <c r="P38" s="425"/>
      <c r="Q38" s="425"/>
      <c r="R38" s="425"/>
      <c r="S38" s="425"/>
      <c r="T38" s="425"/>
      <c r="U38" s="425"/>
      <c r="V38" s="107">
        <v>-164</v>
      </c>
      <c r="W38" s="107">
        <v>-164</v>
      </c>
      <c r="X38" s="107">
        <v>-24799</v>
      </c>
      <c r="Y38" s="103" t="s">
        <v>0</v>
      </c>
    </row>
    <row r="39" spans="1:25">
      <c r="A39" s="486" t="s">
        <v>254</v>
      </c>
      <c r="B39" s="485"/>
      <c r="C39" s="485"/>
      <c r="D39" s="485"/>
      <c r="E39" s="485"/>
      <c r="F39" s="485"/>
      <c r="G39" s="485"/>
      <c r="H39" s="485"/>
      <c r="I39" s="485"/>
      <c r="J39" s="485"/>
      <c r="K39" s="485"/>
      <c r="L39" s="485"/>
      <c r="M39" s="485"/>
      <c r="N39" s="485"/>
      <c r="O39" s="485"/>
      <c r="P39" s="485"/>
      <c r="Q39" s="485"/>
      <c r="R39" s="485"/>
      <c r="S39" s="485"/>
      <c r="T39" s="485"/>
      <c r="U39" s="485"/>
      <c r="V39" s="107">
        <v>0</v>
      </c>
      <c r="W39" s="107">
        <v>0</v>
      </c>
      <c r="X39" s="108">
        <v>-2095</v>
      </c>
      <c r="Y39" s="103" t="s">
        <v>0</v>
      </c>
    </row>
    <row r="40" spans="1:25">
      <c r="A40" s="388" t="s">
        <v>214</v>
      </c>
      <c r="B40" s="386"/>
      <c r="C40" s="386"/>
      <c r="D40" s="386"/>
      <c r="E40" s="386"/>
      <c r="F40" s="386"/>
      <c r="G40" s="386"/>
      <c r="H40" s="386"/>
      <c r="I40" s="386"/>
      <c r="J40" s="386"/>
      <c r="K40" s="386"/>
      <c r="L40" s="386"/>
      <c r="M40" s="386"/>
      <c r="N40" s="386"/>
      <c r="O40" s="386"/>
      <c r="P40" s="386"/>
      <c r="Q40" s="386"/>
      <c r="R40" s="386"/>
      <c r="S40" s="386"/>
      <c r="T40" s="386"/>
      <c r="U40" s="386"/>
      <c r="V40" s="107">
        <f>SUM(V38:V39)</f>
        <v>-164</v>
      </c>
      <c r="W40" s="107">
        <f>SUM(W38:W39)</f>
        <v>-164</v>
      </c>
      <c r="X40" s="107">
        <f>SUM(X38:X39)</f>
        <v>-26894</v>
      </c>
      <c r="Y40" s="103" t="s">
        <v>0</v>
      </c>
    </row>
    <row r="41" spans="1:25" ht="18" customHeight="1">
      <c r="A41" s="627" t="s">
        <v>105</v>
      </c>
      <c r="B41" s="628"/>
      <c r="C41" s="628"/>
      <c r="D41" s="628"/>
      <c r="E41" s="628"/>
      <c r="F41" s="628"/>
      <c r="G41" s="628"/>
      <c r="H41" s="628"/>
      <c r="I41" s="628"/>
      <c r="J41" s="628"/>
      <c r="K41" s="628"/>
      <c r="L41" s="628"/>
      <c r="M41" s="628"/>
      <c r="N41" s="628"/>
      <c r="O41" s="628"/>
      <c r="P41" s="628"/>
      <c r="Q41" s="628"/>
      <c r="R41" s="628"/>
      <c r="S41" s="628"/>
      <c r="T41" s="628"/>
      <c r="U41" s="628"/>
      <c r="V41" s="111">
        <f>SUM(V40)</f>
        <v>-164</v>
      </c>
      <c r="W41" s="111">
        <f>SUM(W40)</f>
        <v>-164</v>
      </c>
      <c r="X41" s="111">
        <f>SUM(X40)</f>
        <v>-26894</v>
      </c>
      <c r="Y41" s="103" t="s">
        <v>0</v>
      </c>
    </row>
    <row r="42" spans="1:25" ht="18" customHeight="1">
      <c r="A42" s="631" t="s">
        <v>208</v>
      </c>
      <c r="B42" s="632"/>
      <c r="C42" s="632"/>
      <c r="D42" s="632"/>
      <c r="E42" s="632"/>
      <c r="F42" s="632"/>
      <c r="G42" s="632"/>
      <c r="H42" s="632"/>
      <c r="I42" s="632"/>
      <c r="J42" s="632"/>
      <c r="K42" s="632"/>
      <c r="L42" s="632"/>
      <c r="M42" s="632"/>
      <c r="N42" s="632"/>
      <c r="O42" s="632"/>
      <c r="P42" s="632"/>
      <c r="Q42" s="632"/>
      <c r="R42" s="632"/>
      <c r="S42" s="632"/>
      <c r="T42" s="632"/>
      <c r="U42" s="632"/>
      <c r="V42" s="389">
        <f>V35+V41</f>
        <v>4937</v>
      </c>
      <c r="W42" s="389">
        <f>W35+W41</f>
        <v>4861</v>
      </c>
      <c r="X42" s="389">
        <f>X35+X41</f>
        <v>1153345</v>
      </c>
      <c r="Y42" s="103" t="s">
        <v>0</v>
      </c>
    </row>
    <row r="43" spans="1:25">
      <c r="A43" s="548" t="s">
        <v>296</v>
      </c>
      <c r="D43" s="546"/>
      <c r="E43" s="546"/>
      <c r="F43" s="546"/>
      <c r="G43" s="546"/>
      <c r="H43" s="546"/>
      <c r="I43" s="546"/>
      <c r="J43" s="546"/>
      <c r="K43" s="546"/>
      <c r="L43" s="546"/>
      <c r="M43" s="546"/>
      <c r="N43" s="546"/>
      <c r="O43" s="546"/>
      <c r="P43" s="546"/>
      <c r="Q43" s="546"/>
      <c r="R43" s="546"/>
      <c r="S43" s="546"/>
      <c r="T43" s="546"/>
      <c r="U43" s="546"/>
      <c r="V43" s="107">
        <v>0</v>
      </c>
      <c r="W43" s="107">
        <v>0</v>
      </c>
      <c r="X43" s="547" t="s">
        <v>297</v>
      </c>
      <c r="Y43" s="103"/>
    </row>
    <row r="44" spans="1:25" ht="18" customHeight="1" thickBot="1">
      <c r="A44" s="620" t="s">
        <v>209</v>
      </c>
      <c r="B44" s="621"/>
      <c r="C44" s="621"/>
      <c r="D44" s="621"/>
      <c r="E44" s="621"/>
      <c r="F44" s="621"/>
      <c r="G44" s="621"/>
      <c r="H44" s="621"/>
      <c r="I44" s="621"/>
      <c r="J44" s="621"/>
      <c r="K44" s="621"/>
      <c r="L44" s="621"/>
      <c r="M44" s="621"/>
      <c r="N44" s="621"/>
      <c r="O44" s="621"/>
      <c r="P44" s="621"/>
      <c r="Q44" s="621"/>
      <c r="R44" s="621"/>
      <c r="S44" s="621"/>
      <c r="T44" s="621"/>
      <c r="U44" s="621"/>
      <c r="V44" s="542">
        <f>+V42-V14</f>
        <v>-164</v>
      </c>
      <c r="W44" s="542">
        <f>+W42-W14</f>
        <v>-164</v>
      </c>
      <c r="X44" s="542">
        <f>+X42-X17</f>
        <v>1345</v>
      </c>
      <c r="Y44" s="103" t="s">
        <v>0</v>
      </c>
    </row>
    <row r="45" spans="1:25" ht="18" customHeight="1">
      <c r="A45" s="543"/>
      <c r="B45" s="544"/>
      <c r="C45" s="544"/>
      <c r="D45" s="544"/>
      <c r="E45" s="544"/>
      <c r="F45" s="544"/>
      <c r="G45" s="544"/>
      <c r="H45" s="544"/>
      <c r="I45" s="544"/>
      <c r="J45" s="544"/>
      <c r="K45" s="544"/>
      <c r="L45" s="544"/>
      <c r="M45" s="544"/>
      <c r="N45" s="544"/>
      <c r="O45" s="544"/>
      <c r="P45" s="544"/>
      <c r="Q45" s="544"/>
      <c r="R45" s="544"/>
      <c r="S45" s="544"/>
      <c r="T45" s="544"/>
      <c r="U45" s="544"/>
      <c r="V45" s="545"/>
      <c r="W45" s="545"/>
      <c r="X45" s="545"/>
      <c r="Y45" s="103" t="s">
        <v>0</v>
      </c>
    </row>
    <row r="46" spans="1:25" ht="18" customHeight="1">
      <c r="A46" s="639" t="s">
        <v>295</v>
      </c>
      <c r="B46" s="640"/>
      <c r="C46" s="640"/>
      <c r="D46" s="640"/>
      <c r="E46" s="640"/>
      <c r="F46" s="640"/>
      <c r="G46" s="640"/>
      <c r="H46" s="640"/>
      <c r="I46" s="640"/>
      <c r="J46" s="640"/>
      <c r="K46" s="640"/>
      <c r="L46" s="640"/>
      <c r="M46" s="640"/>
      <c r="N46" s="640"/>
      <c r="O46" s="640"/>
      <c r="P46" s="640"/>
      <c r="Q46" s="640"/>
      <c r="R46" s="640"/>
      <c r="S46" s="640"/>
      <c r="T46" s="640"/>
      <c r="U46" s="640"/>
      <c r="V46" s="640"/>
      <c r="W46" s="640"/>
      <c r="X46" s="640"/>
      <c r="Y46" s="103" t="s">
        <v>0</v>
      </c>
    </row>
    <row r="47" spans="1:25" ht="18" customHeight="1">
      <c r="A47" s="640"/>
      <c r="B47" s="640"/>
      <c r="C47" s="640"/>
      <c r="D47" s="640"/>
      <c r="E47" s="640"/>
      <c r="F47" s="640"/>
      <c r="G47" s="640"/>
      <c r="H47" s="640"/>
      <c r="I47" s="640"/>
      <c r="J47" s="640"/>
      <c r="K47" s="640"/>
      <c r="L47" s="640"/>
      <c r="M47" s="640"/>
      <c r="N47" s="640"/>
      <c r="O47" s="640"/>
      <c r="P47" s="640"/>
      <c r="Q47" s="640"/>
      <c r="R47" s="640"/>
      <c r="S47" s="640"/>
      <c r="T47" s="640"/>
      <c r="U47" s="640"/>
      <c r="V47" s="640"/>
      <c r="W47" s="640"/>
      <c r="X47" s="640"/>
      <c r="Y47" s="103" t="s">
        <v>0</v>
      </c>
    </row>
    <row r="48" spans="1:25">
      <c r="Y48" s="103" t="s">
        <v>0</v>
      </c>
    </row>
    <row r="49" spans="1:25" ht="18" customHeight="1">
      <c r="Y49" s="103" t="s">
        <v>0</v>
      </c>
    </row>
    <row r="50" spans="1:25" ht="18" customHeight="1">
      <c r="Y50" s="103" t="s">
        <v>0</v>
      </c>
    </row>
    <row r="51" spans="1:25" ht="18" customHeight="1">
      <c r="Y51" s="103" t="s">
        <v>0</v>
      </c>
    </row>
    <row r="52" spans="1:25" ht="18" customHeight="1">
      <c r="Y52" s="103" t="s">
        <v>0</v>
      </c>
    </row>
    <row r="53" spans="1:25" ht="18" customHeight="1">
      <c r="Y53" s="103" t="s">
        <v>0</v>
      </c>
    </row>
    <row r="54" spans="1:25" ht="18" customHeight="1">
      <c r="Y54" s="103" t="s">
        <v>0</v>
      </c>
    </row>
    <row r="55" spans="1:25" ht="18" customHeight="1">
      <c r="Y55" s="103" t="s">
        <v>0</v>
      </c>
    </row>
    <row r="56" spans="1:25" ht="22.5">
      <c r="A56" s="629" t="s">
        <v>163</v>
      </c>
      <c r="B56" s="630"/>
      <c r="C56" s="630"/>
      <c r="D56" s="630"/>
      <c r="E56" s="630"/>
      <c r="F56" s="630"/>
      <c r="G56" s="630"/>
      <c r="H56" s="630"/>
      <c r="I56" s="630"/>
      <c r="J56" s="630"/>
      <c r="K56" s="630"/>
      <c r="L56" s="630"/>
      <c r="M56" s="630"/>
      <c r="N56" s="630"/>
      <c r="O56" s="630"/>
      <c r="P56" s="630"/>
      <c r="Q56" s="630"/>
      <c r="R56" s="630"/>
      <c r="S56" s="630"/>
      <c r="T56" s="630"/>
      <c r="U56" s="630"/>
      <c r="V56" s="630"/>
      <c r="W56" s="630"/>
      <c r="X56" s="630"/>
      <c r="Y56" s="103" t="s">
        <v>0</v>
      </c>
    </row>
    <row r="57" spans="1:25" ht="23.25">
      <c r="A57" s="602" t="str">
        <f>A5</f>
        <v>Bureau of Alcohol, Tobacco, Firearms and Explosives</v>
      </c>
      <c r="B57" s="603"/>
      <c r="C57" s="603"/>
      <c r="D57" s="603"/>
      <c r="E57" s="603"/>
      <c r="F57" s="603"/>
      <c r="G57" s="603"/>
      <c r="H57" s="603"/>
      <c r="I57" s="603"/>
      <c r="J57" s="603"/>
      <c r="K57" s="603"/>
      <c r="L57" s="603"/>
      <c r="M57" s="603"/>
      <c r="N57" s="603"/>
      <c r="O57" s="603"/>
      <c r="P57" s="603"/>
      <c r="Q57" s="603"/>
      <c r="R57" s="603"/>
      <c r="S57" s="603"/>
      <c r="T57" s="603"/>
      <c r="U57" s="603"/>
      <c r="V57" s="603"/>
      <c r="W57" s="603"/>
      <c r="X57" s="603"/>
      <c r="Y57" s="103" t="s">
        <v>0</v>
      </c>
    </row>
    <row r="58" spans="1:25" ht="23.25">
      <c r="A58" s="602" t="s">
        <v>154</v>
      </c>
      <c r="B58" s="630"/>
      <c r="C58" s="630"/>
      <c r="D58" s="630"/>
      <c r="E58" s="630"/>
      <c r="F58" s="630"/>
      <c r="G58" s="630"/>
      <c r="H58" s="630"/>
      <c r="I58" s="630"/>
      <c r="J58" s="630"/>
      <c r="K58" s="630"/>
      <c r="L58" s="630"/>
      <c r="M58" s="630"/>
      <c r="N58" s="630"/>
      <c r="O58" s="630"/>
      <c r="P58" s="630"/>
      <c r="Q58" s="630"/>
      <c r="R58" s="630"/>
      <c r="S58" s="630"/>
      <c r="T58" s="630"/>
      <c r="U58" s="630"/>
      <c r="V58" s="630"/>
      <c r="W58" s="630"/>
      <c r="X58" s="630"/>
      <c r="Y58" s="103" t="s">
        <v>0</v>
      </c>
    </row>
    <row r="59" spans="1:25" ht="23.25">
      <c r="A59" s="602" t="s">
        <v>153</v>
      </c>
      <c r="B59" s="638"/>
      <c r="C59" s="638"/>
      <c r="D59" s="638"/>
      <c r="E59" s="638"/>
      <c r="F59" s="638"/>
      <c r="G59" s="638"/>
      <c r="H59" s="638"/>
      <c r="I59" s="638"/>
      <c r="J59" s="638"/>
      <c r="K59" s="638"/>
      <c r="L59" s="638"/>
      <c r="M59" s="638"/>
      <c r="N59" s="638"/>
      <c r="O59" s="638"/>
      <c r="P59" s="638"/>
      <c r="Q59" s="638"/>
      <c r="R59" s="638"/>
      <c r="S59" s="638"/>
      <c r="T59" s="638"/>
      <c r="U59" s="638"/>
      <c r="V59" s="638"/>
      <c r="W59" s="638"/>
      <c r="X59" s="638"/>
      <c r="Y59" s="103" t="s">
        <v>0</v>
      </c>
    </row>
    <row r="60" spans="1:25" ht="18" customHeight="1">
      <c r="Y60" s="103" t="s">
        <v>0</v>
      </c>
    </row>
    <row r="61" spans="1:25" ht="18" customHeight="1">
      <c r="Y61" s="103" t="s">
        <v>0</v>
      </c>
    </row>
    <row r="62" spans="1:25" ht="18" customHeight="1">
      <c r="Y62" s="103" t="s">
        <v>0</v>
      </c>
    </row>
    <row r="63" spans="1:25" ht="18" customHeight="1">
      <c r="Y63" s="103" t="s">
        <v>0</v>
      </c>
    </row>
    <row r="64" spans="1:25" ht="18" customHeight="1">
      <c r="A64" s="61"/>
      <c r="B64" s="61"/>
      <c r="C64" s="61"/>
      <c r="D64" s="62"/>
      <c r="E64" s="62"/>
      <c r="F64" s="62"/>
      <c r="G64" s="62"/>
      <c r="H64" s="62"/>
      <c r="I64" s="62"/>
      <c r="J64" s="62"/>
      <c r="K64" s="62"/>
      <c r="L64" s="62"/>
      <c r="M64" s="62"/>
      <c r="N64" s="62"/>
      <c r="O64" s="62"/>
      <c r="P64" s="62"/>
      <c r="Q64" s="62"/>
      <c r="R64" s="62"/>
      <c r="S64" s="62"/>
      <c r="T64" s="62"/>
      <c r="U64" s="62"/>
      <c r="V64" s="62"/>
      <c r="W64" s="62"/>
      <c r="X64" s="62"/>
      <c r="Y64" s="103" t="s">
        <v>0</v>
      </c>
    </row>
    <row r="65" spans="1:25" ht="22.5" customHeight="1">
      <c r="A65" s="614" t="s">
        <v>171</v>
      </c>
      <c r="B65" s="615"/>
      <c r="C65" s="615"/>
      <c r="D65" s="608" t="s">
        <v>300</v>
      </c>
      <c r="E65" s="609"/>
      <c r="F65" s="610"/>
      <c r="G65" s="608" t="s">
        <v>227</v>
      </c>
      <c r="H65" s="622"/>
      <c r="I65" s="623"/>
      <c r="J65" s="608" t="s">
        <v>210</v>
      </c>
      <c r="K65" s="609"/>
      <c r="L65" s="610"/>
      <c r="M65" s="608" t="s">
        <v>207</v>
      </c>
      <c r="N65" s="609"/>
      <c r="O65" s="610"/>
      <c r="P65" s="608" t="s">
        <v>211</v>
      </c>
      <c r="Q65" s="635"/>
      <c r="R65" s="635"/>
      <c r="S65" s="608" t="s">
        <v>212</v>
      </c>
      <c r="T65" s="609"/>
      <c r="U65" s="609"/>
      <c r="V65" s="608" t="s">
        <v>213</v>
      </c>
      <c r="W65" s="609"/>
      <c r="X65" s="610"/>
      <c r="Y65" s="103" t="s">
        <v>0</v>
      </c>
    </row>
    <row r="66" spans="1:25" ht="27.75" customHeight="1">
      <c r="A66" s="616"/>
      <c r="B66" s="617"/>
      <c r="C66" s="617"/>
      <c r="D66" s="611"/>
      <c r="E66" s="612"/>
      <c r="F66" s="613"/>
      <c r="G66" s="624"/>
      <c r="H66" s="625"/>
      <c r="I66" s="626"/>
      <c r="J66" s="611"/>
      <c r="K66" s="612"/>
      <c r="L66" s="613"/>
      <c r="M66" s="611"/>
      <c r="N66" s="612"/>
      <c r="O66" s="613"/>
      <c r="P66" s="636"/>
      <c r="Q66" s="637"/>
      <c r="R66" s="637"/>
      <c r="S66" s="611"/>
      <c r="T66" s="612"/>
      <c r="U66" s="612"/>
      <c r="V66" s="611"/>
      <c r="W66" s="612"/>
      <c r="X66" s="613"/>
      <c r="Y66" s="103" t="s">
        <v>0</v>
      </c>
    </row>
    <row r="67" spans="1:25" ht="16.5" thickBot="1">
      <c r="A67" s="618"/>
      <c r="B67" s="619"/>
      <c r="C67" s="619"/>
      <c r="D67" s="209" t="s">
        <v>172</v>
      </c>
      <c r="E67" s="210" t="s">
        <v>46</v>
      </c>
      <c r="F67" s="211" t="s">
        <v>174</v>
      </c>
      <c r="G67" s="209" t="s">
        <v>172</v>
      </c>
      <c r="H67" s="210" t="s">
        <v>46</v>
      </c>
      <c r="I67" s="211" t="s">
        <v>174</v>
      </c>
      <c r="J67" s="209" t="s">
        <v>172</v>
      </c>
      <c r="K67" s="210" t="s">
        <v>46</v>
      </c>
      <c r="L67" s="211" t="s">
        <v>174</v>
      </c>
      <c r="M67" s="209" t="s">
        <v>172</v>
      </c>
      <c r="N67" s="210" t="s">
        <v>46</v>
      </c>
      <c r="O67" s="211" t="s">
        <v>174</v>
      </c>
      <c r="P67" s="209" t="s">
        <v>172</v>
      </c>
      <c r="Q67" s="210" t="s">
        <v>46</v>
      </c>
      <c r="R67" s="211" t="s">
        <v>174</v>
      </c>
      <c r="S67" s="209" t="s">
        <v>172</v>
      </c>
      <c r="T67" s="210" t="s">
        <v>46</v>
      </c>
      <c r="U67" s="211" t="s">
        <v>174</v>
      </c>
      <c r="V67" s="212" t="s">
        <v>172</v>
      </c>
      <c r="W67" s="210" t="s">
        <v>46</v>
      </c>
      <c r="X67" s="213" t="s">
        <v>174</v>
      </c>
      <c r="Y67" s="103" t="s">
        <v>0</v>
      </c>
    </row>
    <row r="68" spans="1:25">
      <c r="A68" s="200"/>
      <c r="B68" s="604" t="s">
        <v>256</v>
      </c>
      <c r="C68" s="605"/>
      <c r="D68" s="169">
        <v>3826</v>
      </c>
      <c r="E68" s="170">
        <v>3769</v>
      </c>
      <c r="F68" s="171">
        <v>834407</v>
      </c>
      <c r="G68" s="169">
        <v>3826</v>
      </c>
      <c r="H68" s="170">
        <v>3769</v>
      </c>
      <c r="I68" s="171">
        <v>875520</v>
      </c>
      <c r="J68" s="169">
        <v>51</v>
      </c>
      <c r="K68" s="170">
        <v>50</v>
      </c>
      <c r="L68" s="171">
        <v>21461</v>
      </c>
      <c r="M68" s="169">
        <v>3877</v>
      </c>
      <c r="N68" s="170">
        <v>3819</v>
      </c>
      <c r="O68" s="171">
        <f>L68+I68</f>
        <v>896981</v>
      </c>
      <c r="P68" s="169"/>
      <c r="Q68" s="170"/>
      <c r="R68" s="171"/>
      <c r="S68" s="169">
        <v>-125</v>
      </c>
      <c r="T68" s="170">
        <v>-125</v>
      </c>
      <c r="U68" s="171">
        <v>-20439</v>
      </c>
      <c r="V68" s="169">
        <f>P68+M68+S68</f>
        <v>3752</v>
      </c>
      <c r="W68" s="170">
        <f>+N68+Q68+T68</f>
        <v>3694</v>
      </c>
      <c r="X68" s="172">
        <f>R68+O68+U68</f>
        <v>876542</v>
      </c>
      <c r="Y68" s="103" t="s">
        <v>0</v>
      </c>
    </row>
    <row r="69" spans="1:25">
      <c r="A69" s="200"/>
      <c r="B69" s="604" t="s">
        <v>257</v>
      </c>
      <c r="C69" s="605"/>
      <c r="D69" s="169">
        <v>1173</v>
      </c>
      <c r="E69" s="170">
        <v>1156</v>
      </c>
      <c r="F69" s="171">
        <v>255885</v>
      </c>
      <c r="G69" s="169">
        <v>1173</v>
      </c>
      <c r="H69" s="170">
        <v>1156</v>
      </c>
      <c r="I69" s="45">
        <v>253440</v>
      </c>
      <c r="J69" s="169">
        <v>-51</v>
      </c>
      <c r="K69" s="170">
        <v>-50</v>
      </c>
      <c r="L69" s="45">
        <v>6213</v>
      </c>
      <c r="M69" s="169">
        <v>1122</v>
      </c>
      <c r="N69" s="170">
        <v>1106</v>
      </c>
      <c r="O69" s="171">
        <f t="shared" ref="O69:O70" si="1">L69+I69</f>
        <v>259653</v>
      </c>
      <c r="P69" s="169"/>
      <c r="Q69" s="170"/>
      <c r="R69" s="45"/>
      <c r="S69" s="169">
        <v>-36</v>
      </c>
      <c r="T69" s="170">
        <v>-36</v>
      </c>
      <c r="U69" s="171">
        <v>-5917</v>
      </c>
      <c r="V69" s="169">
        <f>P69+M69+S69</f>
        <v>1086</v>
      </c>
      <c r="W69" s="170">
        <f>+N69+Q69+T69</f>
        <v>1070</v>
      </c>
      <c r="X69" s="172">
        <f>R69+O69+U69</f>
        <v>253736</v>
      </c>
      <c r="Y69" s="103" t="s">
        <v>0</v>
      </c>
    </row>
    <row r="70" spans="1:25">
      <c r="A70" s="200"/>
      <c r="B70" s="606" t="s">
        <v>258</v>
      </c>
      <c r="C70" s="607"/>
      <c r="D70" s="169">
        <v>102</v>
      </c>
      <c r="E70" s="170">
        <v>100</v>
      </c>
      <c r="F70" s="171">
        <v>22250</v>
      </c>
      <c r="G70" s="169">
        <v>102</v>
      </c>
      <c r="H70" s="170">
        <v>100</v>
      </c>
      <c r="I70" s="45">
        <v>23040</v>
      </c>
      <c r="J70" s="169">
        <v>0</v>
      </c>
      <c r="K70" s="170">
        <v>0</v>
      </c>
      <c r="L70" s="45">
        <v>565</v>
      </c>
      <c r="M70" s="169">
        <v>102</v>
      </c>
      <c r="N70" s="170">
        <v>100</v>
      </c>
      <c r="O70" s="171">
        <f t="shared" si="1"/>
        <v>23605</v>
      </c>
      <c r="P70" s="169"/>
      <c r="Q70" s="170"/>
      <c r="R70" s="45"/>
      <c r="S70" s="169">
        <v>-3</v>
      </c>
      <c r="T70" s="170">
        <v>-3</v>
      </c>
      <c r="U70" s="171">
        <v>-538</v>
      </c>
      <c r="V70" s="169">
        <f>P70+M70+S70</f>
        <v>99</v>
      </c>
      <c r="W70" s="170">
        <f>+N70+Q70+T70</f>
        <v>97</v>
      </c>
      <c r="X70" s="172">
        <f>R70+O70+U70</f>
        <v>23067</v>
      </c>
      <c r="Y70" s="103" t="s">
        <v>0</v>
      </c>
    </row>
    <row r="71" spans="1:25">
      <c r="A71" s="202"/>
      <c r="B71" s="203"/>
      <c r="C71" s="203" t="s">
        <v>47</v>
      </c>
      <c r="D71" s="214">
        <f t="shared" ref="D71:W71" si="2">SUM(D68:D70)</f>
        <v>5101</v>
      </c>
      <c r="E71" s="215">
        <f t="shared" si="2"/>
        <v>5025</v>
      </c>
      <c r="F71" s="173">
        <f t="shared" si="2"/>
        <v>1112542</v>
      </c>
      <c r="G71" s="214">
        <f t="shared" si="2"/>
        <v>5101</v>
      </c>
      <c r="H71" s="215">
        <f t="shared" si="2"/>
        <v>5025</v>
      </c>
      <c r="I71" s="173">
        <f t="shared" si="2"/>
        <v>1152000</v>
      </c>
      <c r="J71" s="214">
        <f t="shared" si="2"/>
        <v>0</v>
      </c>
      <c r="K71" s="215">
        <f t="shared" si="2"/>
        <v>0</v>
      </c>
      <c r="L71" s="173">
        <f t="shared" si="2"/>
        <v>28239</v>
      </c>
      <c r="M71" s="214">
        <f t="shared" si="2"/>
        <v>5101</v>
      </c>
      <c r="N71" s="215">
        <f t="shared" si="2"/>
        <v>5025</v>
      </c>
      <c r="O71" s="173">
        <f t="shared" si="2"/>
        <v>1180239</v>
      </c>
      <c r="P71" s="214">
        <f t="shared" si="2"/>
        <v>0</v>
      </c>
      <c r="Q71" s="215">
        <f t="shared" si="2"/>
        <v>0</v>
      </c>
      <c r="R71" s="173">
        <f t="shared" si="2"/>
        <v>0</v>
      </c>
      <c r="S71" s="214">
        <f t="shared" si="2"/>
        <v>-164</v>
      </c>
      <c r="T71" s="215">
        <f t="shared" si="2"/>
        <v>-164</v>
      </c>
      <c r="U71" s="215">
        <f t="shared" si="2"/>
        <v>-26894</v>
      </c>
      <c r="V71" s="214">
        <f t="shared" si="2"/>
        <v>4937</v>
      </c>
      <c r="W71" s="215">
        <f t="shared" si="2"/>
        <v>4861</v>
      </c>
      <c r="X71" s="174">
        <f>SUM(X68:X70)</f>
        <v>1153345</v>
      </c>
      <c r="Y71" s="103" t="s">
        <v>0</v>
      </c>
    </row>
    <row r="72" spans="1:25">
      <c r="A72" s="569" t="s">
        <v>307</v>
      </c>
      <c r="B72" s="562"/>
      <c r="C72" s="562"/>
      <c r="D72" s="563"/>
      <c r="E72" s="564"/>
      <c r="F72" s="565"/>
      <c r="G72" s="563"/>
      <c r="H72" s="564"/>
      <c r="I72" s="565"/>
      <c r="J72" s="563"/>
      <c r="K72" s="564"/>
      <c r="L72" s="565"/>
      <c r="M72" s="563"/>
      <c r="N72" s="564"/>
      <c r="O72" s="565"/>
      <c r="P72" s="563"/>
      <c r="Q72" s="564"/>
      <c r="R72" s="565"/>
      <c r="S72" s="563"/>
      <c r="T72" s="564"/>
      <c r="U72" s="564"/>
      <c r="V72" s="563"/>
      <c r="W72" s="564"/>
      <c r="X72" s="566"/>
      <c r="Y72" s="103"/>
    </row>
    <row r="73" spans="1:25" ht="24" customHeight="1">
      <c r="A73" s="570" t="s">
        <v>306</v>
      </c>
      <c r="B73" s="571"/>
      <c r="C73" s="568"/>
      <c r="D73" s="169">
        <v>0</v>
      </c>
      <c r="E73" s="170">
        <v>0</v>
      </c>
      <c r="F73" s="171">
        <v>0</v>
      </c>
      <c r="G73" s="169">
        <v>0</v>
      </c>
      <c r="H73" s="170">
        <v>0</v>
      </c>
      <c r="I73" s="45">
        <v>0</v>
      </c>
      <c r="J73" s="169">
        <v>0</v>
      </c>
      <c r="K73" s="170">
        <v>0</v>
      </c>
      <c r="L73" s="45">
        <v>0</v>
      </c>
      <c r="M73" s="169">
        <v>0</v>
      </c>
      <c r="N73" s="170">
        <v>0</v>
      </c>
      <c r="O73" s="171">
        <v>0</v>
      </c>
      <c r="P73" s="169"/>
      <c r="Q73" s="170"/>
      <c r="R73" s="45"/>
      <c r="S73" s="169">
        <v>0</v>
      </c>
      <c r="T73" s="170">
        <v>0</v>
      </c>
      <c r="U73" s="171">
        <v>-13428</v>
      </c>
      <c r="V73" s="169">
        <f>P73+M73+S73</f>
        <v>0</v>
      </c>
      <c r="W73" s="170">
        <f>+N73+Q73+T73</f>
        <v>0</v>
      </c>
      <c r="X73" s="108">
        <f>R73+O73+U73</f>
        <v>-13428</v>
      </c>
      <c r="Y73" s="103"/>
    </row>
    <row r="74" spans="1:25">
      <c r="A74" s="202"/>
      <c r="B74" s="203"/>
      <c r="C74" s="203" t="s">
        <v>47</v>
      </c>
      <c r="D74" s="214">
        <v>5101</v>
      </c>
      <c r="E74" s="215">
        <v>5025</v>
      </c>
      <c r="F74" s="173">
        <v>1112542</v>
      </c>
      <c r="G74" s="214">
        <v>5101</v>
      </c>
      <c r="H74" s="215">
        <v>5025</v>
      </c>
      <c r="I74" s="173">
        <v>1152000</v>
      </c>
      <c r="J74" s="214">
        <f>SUM(J70:J73)</f>
        <v>0</v>
      </c>
      <c r="K74" s="215">
        <f>SUM(K70:K73)</f>
        <v>0</v>
      </c>
      <c r="L74" s="173">
        <v>28239</v>
      </c>
      <c r="M74" s="214">
        <v>5101</v>
      </c>
      <c r="N74" s="215">
        <v>5025</v>
      </c>
      <c r="O74" s="173">
        <v>1180239</v>
      </c>
      <c r="P74" s="214">
        <f>SUM(P70:P73)</f>
        <v>0</v>
      </c>
      <c r="Q74" s="215">
        <f>SUM(Q70:Q73)</f>
        <v>0</v>
      </c>
      <c r="R74" s="173">
        <f>SUM(R70:R73)</f>
        <v>0</v>
      </c>
      <c r="S74" s="214">
        <v>-164</v>
      </c>
      <c r="T74" s="215">
        <v>-164</v>
      </c>
      <c r="U74" s="215">
        <f>U71+U73</f>
        <v>-40322</v>
      </c>
      <c r="V74" s="214">
        <v>4937</v>
      </c>
      <c r="W74" s="215">
        <v>4861</v>
      </c>
      <c r="X74" s="174">
        <f>X73+X71</f>
        <v>1139917</v>
      </c>
      <c r="Y74" s="103"/>
    </row>
    <row r="75" spans="1:25">
      <c r="A75" s="561"/>
      <c r="B75" s="562"/>
      <c r="C75" s="562"/>
      <c r="D75" s="563"/>
      <c r="E75" s="564"/>
      <c r="F75" s="565"/>
      <c r="G75" s="563"/>
      <c r="H75" s="564"/>
      <c r="I75" s="565"/>
      <c r="J75" s="563"/>
      <c r="K75" s="564"/>
      <c r="L75" s="565"/>
      <c r="M75" s="563"/>
      <c r="N75" s="564"/>
      <c r="O75" s="565"/>
      <c r="P75" s="563"/>
      <c r="Q75" s="564"/>
      <c r="R75" s="565"/>
      <c r="S75" s="563"/>
      <c r="T75" s="564"/>
      <c r="U75" s="564"/>
      <c r="V75" s="563"/>
      <c r="W75" s="564"/>
      <c r="X75" s="566"/>
      <c r="Y75" s="103"/>
    </row>
    <row r="76" spans="1:25" ht="17.25" customHeight="1">
      <c r="A76" s="204"/>
      <c r="B76" s="633"/>
      <c r="C76" s="634"/>
      <c r="D76" s="216"/>
      <c r="E76" s="217"/>
      <c r="F76" s="4"/>
      <c r="G76" s="220"/>
      <c r="H76" s="221"/>
      <c r="I76" s="221"/>
      <c r="J76" s="220"/>
      <c r="K76" s="221"/>
      <c r="L76" s="221"/>
      <c r="M76" s="220"/>
      <c r="N76" s="221"/>
      <c r="O76" s="221"/>
      <c r="P76" s="220"/>
      <c r="Q76" s="221"/>
      <c r="R76" s="221"/>
      <c r="S76" s="220"/>
      <c r="T76" s="221"/>
      <c r="U76" s="221"/>
      <c r="V76" s="220"/>
      <c r="W76" s="225"/>
      <c r="X76" s="262"/>
      <c r="Y76" s="103" t="s">
        <v>0</v>
      </c>
    </row>
    <row r="77" spans="1:25">
      <c r="A77" s="202"/>
      <c r="B77" s="596" t="s">
        <v>159</v>
      </c>
      <c r="C77" s="597"/>
      <c r="D77" s="218"/>
      <c r="E77" s="219">
        <v>55</v>
      </c>
      <c r="F77" s="175"/>
      <c r="G77" s="222"/>
      <c r="H77" s="219">
        <v>55</v>
      </c>
      <c r="I77" s="223"/>
      <c r="J77" s="222"/>
      <c r="K77" s="219">
        <v>55</v>
      </c>
      <c r="L77" s="223"/>
      <c r="M77" s="222"/>
      <c r="N77" s="219">
        <v>56</v>
      </c>
      <c r="O77" s="223"/>
      <c r="P77" s="222"/>
      <c r="Q77" s="223"/>
      <c r="R77" s="223"/>
      <c r="S77" s="222"/>
      <c r="T77" s="219">
        <v>-1</v>
      </c>
      <c r="U77" s="223"/>
      <c r="V77" s="222"/>
      <c r="W77" s="219">
        <f>Q77+N77+T77</f>
        <v>55</v>
      </c>
      <c r="X77" s="246"/>
      <c r="Y77" s="103" t="s">
        <v>0</v>
      </c>
    </row>
    <row r="78" spans="1:25">
      <c r="A78" s="200"/>
      <c r="B78" s="589" t="s">
        <v>158</v>
      </c>
      <c r="C78" s="590"/>
      <c r="D78" s="169"/>
      <c r="E78" s="170">
        <f>+E71+E77</f>
        <v>5080</v>
      </c>
      <c r="F78" s="45"/>
      <c r="G78" s="224"/>
      <c r="H78" s="170">
        <f>+H71+H77</f>
        <v>5080</v>
      </c>
      <c r="I78" s="171"/>
      <c r="J78" s="224"/>
      <c r="K78" s="170">
        <f>+K71+K77</f>
        <v>55</v>
      </c>
      <c r="L78" s="171"/>
      <c r="M78" s="224"/>
      <c r="N78" s="170">
        <f>+N71+N77</f>
        <v>5081</v>
      </c>
      <c r="O78" s="171"/>
      <c r="P78" s="224"/>
      <c r="Q78" s="170">
        <f>+Q71+Q77</f>
        <v>0</v>
      </c>
      <c r="R78" s="171"/>
      <c r="S78" s="224"/>
      <c r="T78" s="170">
        <f>+T71+T77</f>
        <v>-165</v>
      </c>
      <c r="U78" s="171"/>
      <c r="V78" s="224"/>
      <c r="W78" s="170">
        <f>+W71+W77</f>
        <v>4916</v>
      </c>
      <c r="X78" s="108"/>
      <c r="Y78" s="103" t="s">
        <v>0</v>
      </c>
    </row>
    <row r="79" spans="1:25">
      <c r="A79" s="205"/>
      <c r="B79" s="598"/>
      <c r="C79" s="599"/>
      <c r="D79" s="216"/>
      <c r="E79" s="217"/>
      <c r="F79" s="4"/>
      <c r="G79" s="220"/>
      <c r="H79" s="221"/>
      <c r="I79" s="221"/>
      <c r="J79" s="220"/>
      <c r="K79" s="221"/>
      <c r="L79" s="221"/>
      <c r="M79" s="220"/>
      <c r="N79" s="221"/>
      <c r="O79" s="221"/>
      <c r="P79" s="220"/>
      <c r="Q79" s="221"/>
      <c r="R79" s="221"/>
      <c r="S79" s="220"/>
      <c r="T79" s="221"/>
      <c r="U79" s="221"/>
      <c r="V79" s="220"/>
      <c r="W79" s="225"/>
      <c r="X79" s="262"/>
      <c r="Y79" s="103" t="s">
        <v>0</v>
      </c>
    </row>
    <row r="80" spans="1:25">
      <c r="A80" s="200"/>
      <c r="B80" s="589" t="s">
        <v>156</v>
      </c>
      <c r="C80" s="590"/>
      <c r="D80" s="169"/>
      <c r="E80" s="170"/>
      <c r="F80" s="45"/>
      <c r="G80" s="224"/>
      <c r="H80" s="171"/>
      <c r="I80" s="171"/>
      <c r="J80" s="224"/>
      <c r="K80" s="171"/>
      <c r="L80" s="171"/>
      <c r="M80" s="224"/>
      <c r="N80" s="171"/>
      <c r="O80" s="171"/>
      <c r="P80" s="224"/>
      <c r="Q80" s="171"/>
      <c r="R80" s="171"/>
      <c r="S80" s="224"/>
      <c r="T80" s="171"/>
      <c r="U80" s="171"/>
      <c r="V80" s="224"/>
      <c r="W80" s="171"/>
      <c r="X80" s="108"/>
      <c r="Y80" s="103" t="s">
        <v>0</v>
      </c>
    </row>
    <row r="81" spans="1:25">
      <c r="A81" s="200"/>
      <c r="B81" s="206"/>
      <c r="C81" s="201" t="s">
        <v>52</v>
      </c>
      <c r="D81" s="169"/>
      <c r="E81" s="534">
        <v>641</v>
      </c>
      <c r="F81" s="45"/>
      <c r="G81" s="224"/>
      <c r="H81" s="534">
        <v>641</v>
      </c>
      <c r="I81" s="171"/>
      <c r="J81" s="224"/>
      <c r="K81" s="534">
        <v>0</v>
      </c>
      <c r="L81" s="171"/>
      <c r="M81" s="224"/>
      <c r="N81" s="534">
        <f>H81+K81</f>
        <v>641</v>
      </c>
      <c r="O81" s="171"/>
      <c r="P81" s="224"/>
      <c r="Q81" s="170">
        <v>0</v>
      </c>
      <c r="R81" s="171"/>
      <c r="S81" s="224"/>
      <c r="T81" s="534">
        <v>-9</v>
      </c>
      <c r="U81" s="171"/>
      <c r="V81" s="224"/>
      <c r="W81" s="536">
        <f>Q81+N81+T81</f>
        <v>632</v>
      </c>
      <c r="X81" s="108"/>
      <c r="Y81" s="103" t="s">
        <v>0</v>
      </c>
    </row>
    <row r="82" spans="1:25">
      <c r="A82" s="202"/>
      <c r="B82" s="207"/>
      <c r="C82" s="208" t="s">
        <v>103</v>
      </c>
      <c r="D82" s="218"/>
      <c r="E82" s="535">
        <v>21</v>
      </c>
      <c r="F82" s="175"/>
      <c r="G82" s="222"/>
      <c r="H82" s="558">
        <v>37</v>
      </c>
      <c r="I82" s="223"/>
      <c r="J82" s="222"/>
      <c r="K82" s="535">
        <v>0</v>
      </c>
      <c r="L82" s="223"/>
      <c r="M82" s="222"/>
      <c r="N82" s="535">
        <f>H82+K82</f>
        <v>37</v>
      </c>
      <c r="O82" s="223"/>
      <c r="P82" s="222"/>
      <c r="Q82" s="219">
        <v>0</v>
      </c>
      <c r="R82" s="223"/>
      <c r="S82" s="222"/>
      <c r="T82" s="535">
        <v>0</v>
      </c>
      <c r="U82" s="223"/>
      <c r="V82" s="222"/>
      <c r="W82" s="535">
        <f>Q82+N82+T82</f>
        <v>37</v>
      </c>
      <c r="X82" s="246"/>
      <c r="Y82" s="103" t="s">
        <v>0</v>
      </c>
    </row>
    <row r="83" spans="1:25">
      <c r="A83" s="202"/>
      <c r="B83" s="591" t="s">
        <v>157</v>
      </c>
      <c r="C83" s="592"/>
      <c r="D83" s="218"/>
      <c r="E83" s="219">
        <f>E82+E81+E78</f>
        <v>5742</v>
      </c>
      <c r="F83" s="175"/>
      <c r="G83" s="222"/>
      <c r="H83" s="559">
        <f>H82+H81+H78</f>
        <v>5758</v>
      </c>
      <c r="I83" s="223"/>
      <c r="J83" s="222"/>
      <c r="K83" s="219">
        <f>K82+K81+K78</f>
        <v>55</v>
      </c>
      <c r="L83" s="223"/>
      <c r="M83" s="222"/>
      <c r="N83" s="219">
        <f>N82+N81+N78</f>
        <v>5759</v>
      </c>
      <c r="O83" s="223"/>
      <c r="P83" s="222"/>
      <c r="Q83" s="219">
        <f>Q82+Q81+Q78</f>
        <v>0</v>
      </c>
      <c r="R83" s="223"/>
      <c r="S83" s="222"/>
      <c r="T83" s="219">
        <f>T82+T81+T78</f>
        <v>-174</v>
      </c>
      <c r="U83" s="223"/>
      <c r="V83" s="222"/>
      <c r="W83" s="219">
        <f>W82+W81+W78</f>
        <v>5585</v>
      </c>
      <c r="X83" s="246"/>
      <c r="Y83" s="103" t="s">
        <v>23</v>
      </c>
    </row>
    <row r="84" spans="1:25">
      <c r="C84" s="5"/>
    </row>
    <row r="85" spans="1:25" ht="119.25" customHeight="1">
      <c r="B85" s="595"/>
      <c r="C85" s="595"/>
      <c r="D85" s="593"/>
      <c r="E85" s="594"/>
      <c r="F85" s="594"/>
      <c r="G85" s="587"/>
      <c r="H85" s="588"/>
      <c r="I85" s="588"/>
      <c r="J85" s="587"/>
      <c r="K85" s="588"/>
      <c r="L85" s="588"/>
      <c r="M85" s="587"/>
      <c r="N85" s="588"/>
      <c r="O85" s="588"/>
      <c r="P85" s="587"/>
      <c r="Q85" s="588"/>
      <c r="R85" s="588"/>
      <c r="S85" s="587"/>
      <c r="T85" s="588"/>
      <c r="U85" s="588"/>
      <c r="V85" s="587"/>
      <c r="W85" s="588"/>
      <c r="X85" s="588"/>
    </row>
    <row r="86" spans="1:25" s="338" customFormat="1" ht="15">
      <c r="D86" s="339"/>
      <c r="E86" s="339"/>
      <c r="F86" s="339"/>
      <c r="G86" s="339"/>
      <c r="H86" s="339"/>
      <c r="I86" s="339"/>
      <c r="J86" s="339"/>
      <c r="K86" s="339"/>
      <c r="L86" s="339"/>
      <c r="M86" s="339"/>
      <c r="N86" s="339"/>
      <c r="O86" s="339"/>
      <c r="P86" s="339"/>
      <c r="Q86" s="339"/>
      <c r="R86" s="339"/>
      <c r="S86" s="339"/>
      <c r="T86" s="339"/>
      <c r="U86" s="339"/>
      <c r="V86" s="339"/>
      <c r="W86" s="339"/>
      <c r="X86" s="339"/>
      <c r="Y86" s="340"/>
    </row>
    <row r="87" spans="1:25" s="338" customFormat="1" ht="15">
      <c r="D87" s="339"/>
      <c r="E87" s="339"/>
      <c r="F87" s="339"/>
      <c r="G87" s="339"/>
      <c r="H87" s="339"/>
      <c r="I87" s="339"/>
      <c r="J87" s="339"/>
      <c r="K87" s="339"/>
      <c r="L87" s="339"/>
      <c r="M87" s="339"/>
      <c r="N87" s="339"/>
      <c r="O87" s="339"/>
      <c r="P87" s="339"/>
      <c r="Q87" s="339"/>
      <c r="R87" s="339"/>
      <c r="S87" s="339"/>
      <c r="T87" s="339"/>
      <c r="U87" s="339"/>
      <c r="V87" s="339"/>
      <c r="W87" s="339"/>
      <c r="X87" s="339"/>
      <c r="Y87" s="340"/>
    </row>
    <row r="88" spans="1:25" s="338" customFormat="1" ht="15">
      <c r="D88" s="339"/>
      <c r="E88" s="339"/>
      <c r="F88" s="339"/>
      <c r="G88" s="339"/>
      <c r="H88" s="339"/>
      <c r="I88" s="339"/>
      <c r="J88" s="339"/>
      <c r="K88" s="339"/>
      <c r="L88" s="339"/>
      <c r="M88" s="339"/>
      <c r="N88" s="339"/>
      <c r="O88" s="339"/>
      <c r="P88" s="339"/>
      <c r="Q88" s="339"/>
      <c r="R88" s="339"/>
      <c r="S88" s="339"/>
      <c r="T88" s="339"/>
      <c r="U88" s="339"/>
      <c r="V88" s="339"/>
      <c r="W88" s="339"/>
      <c r="X88" s="339"/>
      <c r="Y88" s="340"/>
    </row>
    <row r="89" spans="1:25" s="338" customFormat="1" ht="15">
      <c r="D89" s="339"/>
      <c r="E89" s="339"/>
      <c r="F89" s="339"/>
      <c r="G89" s="339"/>
      <c r="H89" s="339"/>
      <c r="I89" s="339"/>
      <c r="J89" s="339"/>
      <c r="K89" s="339"/>
      <c r="L89" s="339"/>
      <c r="M89" s="339"/>
      <c r="N89" s="339"/>
      <c r="O89" s="339"/>
      <c r="P89" s="339"/>
      <c r="Q89" s="339"/>
      <c r="R89" s="339"/>
      <c r="S89" s="339"/>
      <c r="T89" s="339"/>
      <c r="U89" s="339"/>
      <c r="V89" s="339"/>
      <c r="W89" s="339"/>
      <c r="X89" s="339"/>
      <c r="Y89" s="340"/>
    </row>
    <row r="90" spans="1:25" s="338" customFormat="1" ht="15">
      <c r="D90" s="339"/>
      <c r="E90" s="339"/>
      <c r="F90" s="339"/>
      <c r="G90" s="339"/>
      <c r="H90" s="339"/>
      <c r="I90" s="339"/>
      <c r="J90" s="339"/>
      <c r="K90" s="339"/>
      <c r="L90" s="339"/>
      <c r="M90" s="339"/>
      <c r="N90" s="339"/>
      <c r="O90" s="339"/>
      <c r="P90" s="339"/>
      <c r="Q90" s="339"/>
      <c r="R90" s="339"/>
      <c r="S90" s="339"/>
      <c r="T90" s="339"/>
      <c r="U90" s="339"/>
      <c r="V90" s="339"/>
      <c r="W90" s="339"/>
      <c r="X90" s="339"/>
      <c r="Y90" s="340"/>
    </row>
    <row r="91" spans="1:25" s="338" customFormat="1" ht="15">
      <c r="Y91" s="340"/>
    </row>
    <row r="92" spans="1:25" s="338" customFormat="1" ht="15">
      <c r="Y92" s="340"/>
    </row>
    <row r="93" spans="1:25" s="338" customFormat="1" ht="30" customHeight="1">
      <c r="Y93" s="340"/>
    </row>
    <row r="94" spans="1:25">
      <c r="W94" s="49"/>
      <c r="X94" s="49"/>
    </row>
    <row r="95" spans="1:25">
      <c r="K95" s="85"/>
    </row>
  </sheetData>
  <customSheetViews>
    <customSheetView guid="{3118AF25-8423-420A-806A-487665220C68}" scale="65" showPageBreaks="1" showGridLines="0" outlineSymbols="0" fitToPage="1" printArea="1" view="pageBreakPreview" topLeftCell="A50">
      <selection activeCell="W80" sqref="W80"/>
      <rowBreaks count="1" manualBreakCount="1">
        <brk id="47" max="23" man="1"/>
      </rowBreaks>
      <pageMargins left="0.5" right="0.4" top="0.5" bottom="0.25" header="0" footer="0"/>
      <printOptions horizontalCentered="1"/>
      <pageSetup scale="55" firstPageNumber="8" fitToHeight="0" orientation="landscape" useFirstPageNumber="1" r:id="rId1"/>
      <headerFooter alignWithMargins="0">
        <oddFooter>&amp;C&amp;"Times New Roman,Regular"Exhibit B - Summary of Requirements</oddFooter>
      </headerFooter>
    </customSheetView>
    <customSheetView guid="{56C0A34E-45B4-448B-85E5-70B3A8E63333}" scale="65" showPageBreaks="1" showGridLines="0" outlineSymbols="0" fitToPage="1" printArea="1" view="pageBreakPreview" topLeftCell="A6">
      <selection activeCell="X34" sqref="X34"/>
      <rowBreaks count="1" manualBreakCount="1">
        <brk id="49" max="23" man="1"/>
      </rowBreaks>
      <pageMargins left="0.5" right="0.4" top="0.5" bottom="0.25" header="0" footer="0"/>
      <printOptions horizontalCentered="1"/>
      <pageSetup scale="55" firstPageNumber="8" fitToHeight="0" orientation="landscape" useFirstPageNumber="1" r:id="rId2"/>
      <headerFooter alignWithMargins="0">
        <oddFooter>&amp;C&amp;"Times New Roman,Regular"Exhibit B - Summary of Requirements</oddFooter>
      </headerFooter>
    </customSheetView>
    <customSheetView guid="{4148B88B-8ED7-4FDE-9459-DEB244AD0552}" scale="65" showPageBreaks="1" showGridLines="0" outlineSymbols="0" fitToPage="1" printArea="1" view="pageBreakPreview" topLeftCell="C7">
      <selection activeCell="A38" sqref="A38:U38"/>
      <rowBreaks count="1" manualBreakCount="1">
        <brk id="47" max="23" man="1"/>
      </rowBreaks>
      <pageMargins left="0.5" right="0.4" top="0.5" bottom="0.25" header="0" footer="0"/>
      <printOptions horizontalCentered="1"/>
      <pageSetup scale="55" firstPageNumber="8" fitToHeight="0" orientation="landscape" useFirstPageNumber="1" r:id="rId3"/>
      <headerFooter alignWithMargins="0">
        <oddFooter>&amp;C&amp;"Times New Roman,Regular"Exhibit B - Summary of Requirements</oddFooter>
      </headerFooter>
    </customSheetView>
    <customSheetView guid="{12C66D54-5067-4346-818B-6EAB1C8A9183}" scale="65" showPageBreaks="1" showGridLines="0" outlineSymbols="0" fitToPage="1" printArea="1" view="pageBreakPreview">
      <selection activeCell="A21" sqref="A21:U21"/>
      <rowBreaks count="1" manualBreakCount="1">
        <brk id="47" max="23" man="1"/>
      </rowBreaks>
      <pageMargins left="0.5" right="0.4" top="0.5" bottom="0.25" header="0" footer="0"/>
      <printOptions horizontalCentered="1"/>
      <pageSetup scale="55" firstPageNumber="8" fitToHeight="0" orientation="landscape" useFirstPageNumber="1" r:id="rId4"/>
      <headerFooter alignWithMargins="0">
        <oddFooter>&amp;C&amp;"Times New Roman,Regular"Exhibit B - Summary of Requirements</oddFooter>
      </headerFooter>
    </customSheetView>
    <customSheetView guid="{A8222A56-4163-43FF-A952-8C1396AAF3AC}" scale="75" showPageBreaks="1" showGridLines="0" outlineSymbols="0" fitToPage="1" printArea="1" hiddenRows="1" hiddenColumns="1" view="pageBreakPreview" topLeftCell="A47">
      <selection activeCell="D65" sqref="D65:F66"/>
      <rowBreaks count="1" manualBreakCount="1">
        <brk id="47" max="16383" man="1"/>
      </rowBreaks>
      <pageMargins left="0.5" right="0.4" top="0.5" bottom="0.25" header="0" footer="0"/>
      <printOptions horizontalCentered="1"/>
      <pageSetup scale="58" firstPageNumber="8" fitToHeight="0" orientation="landscape" useFirstPageNumber="1" r:id="rId5"/>
      <headerFooter alignWithMargins="0">
        <oddFooter>&amp;C&amp;"Times New Roman,Regular"Exhibit B - Summary of Requirements</oddFooter>
      </headerFooter>
    </customSheetView>
  </customSheetViews>
  <mergeCells count="68">
    <mergeCell ref="A1:X1"/>
    <mergeCell ref="A14:U14"/>
    <mergeCell ref="A2:X2"/>
    <mergeCell ref="A3:X3"/>
    <mergeCell ref="A8:X8"/>
    <mergeCell ref="A9:X9"/>
    <mergeCell ref="X12:X13"/>
    <mergeCell ref="W12:W13"/>
    <mergeCell ref="A4:X4"/>
    <mergeCell ref="A5:X5"/>
    <mergeCell ref="A6:X6"/>
    <mergeCell ref="A7:X7"/>
    <mergeCell ref="V11:X11"/>
    <mergeCell ref="A10:X10"/>
    <mergeCell ref="A11:U13"/>
    <mergeCell ref="A16:U16"/>
    <mergeCell ref="V12:V13"/>
    <mergeCell ref="A15:U15"/>
    <mergeCell ref="A37:U37"/>
    <mergeCell ref="A24:U24"/>
    <mergeCell ref="A28:U28"/>
    <mergeCell ref="A33:U33"/>
    <mergeCell ref="A34:U34"/>
    <mergeCell ref="A35:U35"/>
    <mergeCell ref="A36:U36"/>
    <mergeCell ref="A32:U32"/>
    <mergeCell ref="A25:U25"/>
    <mergeCell ref="A17:U17"/>
    <mergeCell ref="A18:U18"/>
    <mergeCell ref="A26:U26"/>
    <mergeCell ref="A27:U27"/>
    <mergeCell ref="A19:U19"/>
    <mergeCell ref="A56:X56"/>
    <mergeCell ref="A42:U42"/>
    <mergeCell ref="A41:U41"/>
    <mergeCell ref="B76:C76"/>
    <mergeCell ref="M65:O66"/>
    <mergeCell ref="P65:R66"/>
    <mergeCell ref="S65:U66"/>
    <mergeCell ref="A58:X58"/>
    <mergeCell ref="A59:X59"/>
    <mergeCell ref="A46:X47"/>
    <mergeCell ref="B77:C77"/>
    <mergeCell ref="B79:C79"/>
    <mergeCell ref="A29:U29"/>
    <mergeCell ref="B78:C78"/>
    <mergeCell ref="A31:U31"/>
    <mergeCell ref="A30:U30"/>
    <mergeCell ref="A57:X57"/>
    <mergeCell ref="B69:C69"/>
    <mergeCell ref="B70:C70"/>
    <mergeCell ref="V65:X66"/>
    <mergeCell ref="D65:F66"/>
    <mergeCell ref="B68:C68"/>
    <mergeCell ref="A65:C67"/>
    <mergeCell ref="A44:U44"/>
    <mergeCell ref="G65:I66"/>
    <mergeCell ref="J65:L66"/>
    <mergeCell ref="B80:C80"/>
    <mergeCell ref="B83:C83"/>
    <mergeCell ref="D85:F85"/>
    <mergeCell ref="B85:C85"/>
    <mergeCell ref="G85:I85"/>
    <mergeCell ref="J85:L85"/>
    <mergeCell ref="M85:O85"/>
    <mergeCell ref="P85:R85"/>
    <mergeCell ref="S85:U85"/>
    <mergeCell ref="V85:X85"/>
  </mergeCells>
  <phoneticPr fontId="0" type="noConversion"/>
  <printOptions horizontalCentered="1"/>
  <pageMargins left="0.5" right="0.4" top="0.5" bottom="0.25" header="0" footer="0"/>
  <pageSetup scale="58" firstPageNumber="8" fitToHeight="0" orientation="landscape" useFirstPageNumber="1" r:id="rId6"/>
  <headerFooter alignWithMargins="0">
    <oddFooter>&amp;C&amp;"Times New Roman,Regular"Exhibit B - Summary of Requirements</oddFooter>
  </headerFooter>
  <rowBreaks count="1" manualBreakCount="1">
    <brk id="47" max="16383" man="1"/>
  </rowBreaks>
  <ignoredErrors>
    <ignoredError sqref="W68"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T34"/>
  <sheetViews>
    <sheetView view="pageBreakPreview" zoomScaleNormal="75" zoomScaleSheetLayoutView="100" workbookViewId="0">
      <selection activeCell="W21" sqref="W21"/>
    </sheetView>
  </sheetViews>
  <sheetFormatPr defaultColWidth="8.88671875" defaultRowHeight="12.75"/>
  <cols>
    <col min="1" max="1" width="17.88671875" style="26" customWidth="1"/>
    <col min="2" max="2" width="15.88671875" style="26" customWidth="1"/>
    <col min="3" max="3" width="4.6640625" style="26" customWidth="1"/>
    <col min="4" max="4" width="8.33203125" style="26" customWidth="1"/>
    <col min="5" max="5" width="4.6640625" style="26" customWidth="1"/>
    <col min="6" max="6" width="9" style="26" customWidth="1"/>
    <col min="7" max="7" width="4.6640625" style="26" customWidth="1"/>
    <col min="8" max="8" width="8.33203125" style="26" customWidth="1"/>
    <col min="9" max="9" width="4.6640625" style="26" customWidth="1"/>
    <col min="10" max="10" width="7.21875" style="26" customWidth="1"/>
    <col min="11" max="11" width="4.6640625" style="26" customWidth="1"/>
    <col min="12" max="12" width="8.21875" style="26" customWidth="1"/>
    <col min="13" max="13" width="4.6640625" style="26" customWidth="1"/>
    <col min="14" max="14" width="7.88671875" style="26" customWidth="1"/>
    <col min="15" max="15" width="4.6640625" style="26" hidden="1" customWidth="1"/>
    <col min="16" max="16" width="8.109375" style="26" hidden="1" customWidth="1"/>
    <col min="17" max="17" width="4.6640625" style="26" hidden="1" customWidth="1"/>
    <col min="18" max="18" width="7.88671875" style="26" hidden="1" customWidth="1"/>
    <col min="19" max="19" width="11.33203125" style="26" customWidth="1"/>
    <col min="20" max="20" width="8.88671875" style="106" customWidth="1"/>
    <col min="21" max="16384" width="8.88671875" style="26"/>
  </cols>
  <sheetData>
    <row r="1" spans="1:20" ht="20.25">
      <c r="A1" s="695" t="s">
        <v>201</v>
      </c>
      <c r="B1" s="696"/>
      <c r="C1" s="696"/>
      <c r="D1" s="696"/>
      <c r="E1" s="696"/>
      <c r="F1" s="696"/>
      <c r="G1" s="696"/>
      <c r="H1" s="696"/>
      <c r="I1" s="696"/>
      <c r="J1" s="696"/>
      <c r="K1" s="696"/>
      <c r="L1" s="696"/>
      <c r="M1" s="696"/>
      <c r="N1" s="696"/>
      <c r="O1" s="696"/>
      <c r="P1" s="696"/>
      <c r="Q1" s="696"/>
      <c r="R1" s="696"/>
      <c r="S1" s="696"/>
      <c r="T1" s="105" t="s">
        <v>0</v>
      </c>
    </row>
    <row r="2" spans="1:20" ht="20.25">
      <c r="A2" s="702"/>
      <c r="B2" s="702"/>
      <c r="C2" s="702"/>
      <c r="D2" s="702"/>
      <c r="E2" s="702"/>
      <c r="F2" s="702"/>
      <c r="G2" s="702"/>
      <c r="H2" s="702"/>
      <c r="I2" s="702"/>
      <c r="J2" s="702"/>
      <c r="K2" s="702"/>
      <c r="L2" s="702"/>
      <c r="M2" s="702"/>
      <c r="N2" s="702"/>
      <c r="O2" s="702"/>
      <c r="P2" s="702"/>
      <c r="Q2" s="702"/>
      <c r="R2" s="702"/>
      <c r="S2" s="702"/>
      <c r="T2" s="105" t="s">
        <v>0</v>
      </c>
    </row>
    <row r="3" spans="1:20">
      <c r="A3" s="703"/>
      <c r="B3" s="703"/>
      <c r="C3" s="703"/>
      <c r="D3" s="703"/>
      <c r="E3" s="703"/>
      <c r="F3" s="703"/>
      <c r="G3" s="703"/>
      <c r="H3" s="703"/>
      <c r="I3" s="703"/>
      <c r="J3" s="703"/>
      <c r="K3" s="703"/>
      <c r="L3" s="703"/>
      <c r="M3" s="703"/>
      <c r="N3" s="703"/>
      <c r="O3" s="703"/>
      <c r="P3" s="703"/>
      <c r="Q3" s="703"/>
      <c r="R3" s="703"/>
      <c r="S3" s="703"/>
      <c r="T3" s="105" t="s">
        <v>0</v>
      </c>
    </row>
    <row r="4" spans="1:20" ht="23.25">
      <c r="A4" s="697" t="s">
        <v>230</v>
      </c>
      <c r="B4" s="698"/>
      <c r="C4" s="698"/>
      <c r="D4" s="698"/>
      <c r="E4" s="698"/>
      <c r="F4" s="698"/>
      <c r="G4" s="698"/>
      <c r="H4" s="698"/>
      <c r="I4" s="698"/>
      <c r="J4" s="698"/>
      <c r="K4" s="698"/>
      <c r="L4" s="698"/>
      <c r="M4" s="698"/>
      <c r="N4" s="698"/>
      <c r="O4" s="698"/>
      <c r="P4" s="698"/>
      <c r="Q4" s="698"/>
      <c r="R4" s="698"/>
      <c r="S4" s="698"/>
      <c r="T4" s="105" t="s">
        <v>0</v>
      </c>
    </row>
    <row r="5" spans="1:20" ht="23.25">
      <c r="A5" s="699" t="str">
        <f>'B. Summary of Requirements '!A57</f>
        <v>Bureau of Alcohol, Tobacco, Firearms and Explosives</v>
      </c>
      <c r="B5" s="700"/>
      <c r="C5" s="700"/>
      <c r="D5" s="700"/>
      <c r="E5" s="700"/>
      <c r="F5" s="700"/>
      <c r="G5" s="700"/>
      <c r="H5" s="700"/>
      <c r="I5" s="700"/>
      <c r="J5" s="700"/>
      <c r="K5" s="700"/>
      <c r="L5" s="700"/>
      <c r="M5" s="700"/>
      <c r="N5" s="700"/>
      <c r="O5" s="700"/>
      <c r="P5" s="700"/>
      <c r="Q5" s="700"/>
      <c r="R5" s="700"/>
      <c r="S5" s="700"/>
      <c r="T5" s="105" t="s">
        <v>0</v>
      </c>
    </row>
    <row r="6" spans="1:20" ht="23.25">
      <c r="A6" s="701" t="s">
        <v>153</v>
      </c>
      <c r="B6" s="698"/>
      <c r="C6" s="698"/>
      <c r="D6" s="698"/>
      <c r="E6" s="698"/>
      <c r="F6" s="698"/>
      <c r="G6" s="698"/>
      <c r="H6" s="698"/>
      <c r="I6" s="698"/>
      <c r="J6" s="698"/>
      <c r="K6" s="698"/>
      <c r="L6" s="698"/>
      <c r="M6" s="698"/>
      <c r="N6" s="698"/>
      <c r="O6" s="698"/>
      <c r="P6" s="698"/>
      <c r="Q6" s="698"/>
      <c r="R6" s="698"/>
      <c r="S6" s="698"/>
      <c r="T6" s="105" t="s">
        <v>0</v>
      </c>
    </row>
    <row r="7" spans="1:20">
      <c r="A7" s="704"/>
      <c r="B7" s="704"/>
      <c r="C7" s="704"/>
      <c r="D7" s="704"/>
      <c r="E7" s="704"/>
      <c r="F7" s="704"/>
      <c r="G7" s="704"/>
      <c r="H7" s="704"/>
      <c r="I7" s="704"/>
      <c r="J7" s="704"/>
      <c r="K7" s="704"/>
      <c r="L7" s="704"/>
      <c r="M7" s="704"/>
      <c r="N7" s="704"/>
      <c r="O7" s="704"/>
      <c r="P7" s="704"/>
      <c r="Q7" s="704"/>
      <c r="R7" s="704"/>
      <c r="S7" s="704"/>
      <c r="T7" s="105" t="s">
        <v>0</v>
      </c>
    </row>
    <row r="8" spans="1:20">
      <c r="A8" s="705"/>
      <c r="B8" s="705"/>
      <c r="C8" s="705"/>
      <c r="D8" s="705"/>
      <c r="E8" s="705"/>
      <c r="F8" s="705"/>
      <c r="G8" s="705"/>
      <c r="H8" s="705"/>
      <c r="I8" s="705"/>
      <c r="J8" s="705"/>
      <c r="K8" s="705"/>
      <c r="L8" s="705"/>
      <c r="M8" s="705"/>
      <c r="N8" s="705"/>
      <c r="O8" s="705"/>
      <c r="P8" s="705"/>
      <c r="Q8" s="705"/>
      <c r="R8" s="705"/>
      <c r="S8" s="705"/>
      <c r="T8" s="105" t="s">
        <v>0</v>
      </c>
    </row>
    <row r="9" spans="1:20" ht="15" hidden="1">
      <c r="A9" s="684" t="s">
        <v>140</v>
      </c>
      <c r="B9" s="689" t="s">
        <v>21</v>
      </c>
      <c r="C9" s="686" t="s">
        <v>256</v>
      </c>
      <c r="D9" s="687"/>
      <c r="E9" s="687"/>
      <c r="F9" s="688"/>
      <c r="G9" s="686" t="s">
        <v>257</v>
      </c>
      <c r="H9" s="687"/>
      <c r="I9" s="687"/>
      <c r="J9" s="688"/>
      <c r="K9" s="686" t="s">
        <v>258</v>
      </c>
      <c r="L9" s="687"/>
      <c r="M9" s="687"/>
      <c r="N9" s="688"/>
      <c r="O9" s="686"/>
      <c r="P9" s="687"/>
      <c r="Q9" s="687"/>
      <c r="R9" s="688"/>
      <c r="S9" s="689" t="s">
        <v>28</v>
      </c>
      <c r="T9" s="105" t="s">
        <v>0</v>
      </c>
    </row>
    <row r="10" spans="1:20" hidden="1">
      <c r="A10" s="685"/>
      <c r="B10" s="690"/>
      <c r="C10" s="28" t="s">
        <v>172</v>
      </c>
      <c r="D10" s="28" t="s">
        <v>12</v>
      </c>
      <c r="E10" s="28" t="s">
        <v>46</v>
      </c>
      <c r="F10" s="29" t="s">
        <v>174</v>
      </c>
      <c r="G10" s="28" t="s">
        <v>172</v>
      </c>
      <c r="H10" s="28" t="s">
        <v>12</v>
      </c>
      <c r="I10" s="28" t="s">
        <v>46</v>
      </c>
      <c r="J10" s="29" t="s">
        <v>174</v>
      </c>
      <c r="K10" s="28" t="s">
        <v>172</v>
      </c>
      <c r="L10" s="28" t="s">
        <v>12</v>
      </c>
      <c r="M10" s="28" t="s">
        <v>46</v>
      </c>
      <c r="N10" s="29" t="s">
        <v>174</v>
      </c>
      <c r="O10" s="28" t="s">
        <v>172</v>
      </c>
      <c r="P10" s="28" t="s">
        <v>12</v>
      </c>
      <c r="Q10" s="28" t="s">
        <v>46</v>
      </c>
      <c r="R10" s="29" t="s">
        <v>174</v>
      </c>
      <c r="S10" s="690"/>
      <c r="T10" s="105" t="s">
        <v>0</v>
      </c>
    </row>
    <row r="11" spans="1:20" ht="15.75" hidden="1">
      <c r="A11" s="41"/>
      <c r="B11" s="42"/>
      <c r="C11" s="176"/>
      <c r="D11" s="112"/>
      <c r="E11" s="112"/>
      <c r="F11" s="113"/>
      <c r="G11" s="176"/>
      <c r="H11" s="112"/>
      <c r="I11" s="112"/>
      <c r="J11" s="113"/>
      <c r="K11" s="176"/>
      <c r="L11" s="112"/>
      <c r="M11" s="112"/>
      <c r="N11" s="113"/>
      <c r="O11" s="176"/>
      <c r="P11" s="112"/>
      <c r="Q11" s="112"/>
      <c r="R11" s="113"/>
      <c r="S11" s="113">
        <f>+F11+J11+N11+R11</f>
        <v>0</v>
      </c>
      <c r="T11" s="105" t="s">
        <v>0</v>
      </c>
    </row>
    <row r="12" spans="1:20" ht="18.75" hidden="1" customHeight="1">
      <c r="A12" s="41" t="s">
        <v>34</v>
      </c>
      <c r="B12" s="42"/>
      <c r="C12" s="177"/>
      <c r="D12" s="112"/>
      <c r="E12" s="112"/>
      <c r="F12" s="113"/>
      <c r="G12" s="177"/>
      <c r="H12" s="112"/>
      <c r="I12" s="112"/>
      <c r="J12" s="113"/>
      <c r="K12" s="177"/>
      <c r="L12" s="112"/>
      <c r="M12" s="112"/>
      <c r="N12" s="113"/>
      <c r="O12" s="177"/>
      <c r="P12" s="112"/>
      <c r="Q12" s="112"/>
      <c r="R12" s="113"/>
      <c r="S12" s="113">
        <f>+F12+J12+N12+R12</f>
        <v>0</v>
      </c>
      <c r="T12" s="105" t="s">
        <v>0</v>
      </c>
    </row>
    <row r="13" spans="1:20" ht="18.75" hidden="1" customHeight="1">
      <c r="A13" s="41" t="s">
        <v>35</v>
      </c>
      <c r="B13" s="42"/>
      <c r="C13" s="177"/>
      <c r="D13" s="112"/>
      <c r="E13" s="112"/>
      <c r="F13" s="113"/>
      <c r="G13" s="177"/>
      <c r="H13" s="112"/>
      <c r="I13" s="112"/>
      <c r="J13" s="113"/>
      <c r="K13" s="177"/>
      <c r="L13" s="112"/>
      <c r="M13" s="112"/>
      <c r="N13" s="113"/>
      <c r="O13" s="177"/>
      <c r="P13" s="112"/>
      <c r="Q13" s="112"/>
      <c r="R13" s="113"/>
      <c r="S13" s="113">
        <f>+F13+J13+N13+R13</f>
        <v>0</v>
      </c>
      <c r="T13" s="105" t="s">
        <v>0</v>
      </c>
    </row>
    <row r="14" spans="1:20" ht="18.75" hidden="1" customHeight="1">
      <c r="A14" s="41" t="s">
        <v>36</v>
      </c>
      <c r="B14" s="42"/>
      <c r="C14" s="177"/>
      <c r="D14" s="112"/>
      <c r="E14" s="112"/>
      <c r="F14" s="113"/>
      <c r="G14" s="177"/>
      <c r="H14" s="112"/>
      <c r="I14" s="112"/>
      <c r="J14" s="113"/>
      <c r="K14" s="177"/>
      <c r="L14" s="112"/>
      <c r="M14" s="112"/>
      <c r="N14" s="113"/>
      <c r="O14" s="177"/>
      <c r="P14" s="112"/>
      <c r="Q14" s="112"/>
      <c r="R14" s="113"/>
      <c r="S14" s="113">
        <f>+F14+J14+N14+R14</f>
        <v>0</v>
      </c>
      <c r="T14" s="105" t="s">
        <v>0</v>
      </c>
    </row>
    <row r="15" spans="1:20" ht="18.75" hidden="1" customHeight="1">
      <c r="A15" s="30"/>
      <c r="B15" s="43"/>
      <c r="C15" s="114"/>
      <c r="D15" s="115"/>
      <c r="E15" s="115"/>
      <c r="F15" s="116"/>
      <c r="G15" s="114"/>
      <c r="H15" s="115"/>
      <c r="I15" s="115"/>
      <c r="J15" s="116"/>
      <c r="K15" s="114"/>
      <c r="L15" s="115"/>
      <c r="M15" s="115"/>
      <c r="N15" s="116"/>
      <c r="O15" s="114"/>
      <c r="P15" s="115"/>
      <c r="Q15" s="115"/>
      <c r="R15" s="116"/>
      <c r="S15" s="117">
        <f>+F15+J15+N15+R15</f>
        <v>0</v>
      </c>
      <c r="T15" s="105" t="s">
        <v>0</v>
      </c>
    </row>
    <row r="16" spans="1:20" ht="18.75" hidden="1" customHeight="1">
      <c r="A16" s="36" t="s">
        <v>165</v>
      </c>
      <c r="B16" s="27"/>
      <c r="C16" s="118">
        <f>SUM(C11:C15)</f>
        <v>0</v>
      </c>
      <c r="D16" s="119">
        <f t="shared" ref="D16:S16" si="0">SUM(D11:D15)</f>
        <v>0</v>
      </c>
      <c r="E16" s="119">
        <f t="shared" si="0"/>
        <v>0</v>
      </c>
      <c r="F16" s="32">
        <f t="shared" si="0"/>
        <v>0</v>
      </c>
      <c r="G16" s="118">
        <f t="shared" si="0"/>
        <v>0</v>
      </c>
      <c r="H16" s="119">
        <f t="shared" si="0"/>
        <v>0</v>
      </c>
      <c r="I16" s="119">
        <f>SUM(I11:I15)</f>
        <v>0</v>
      </c>
      <c r="J16" s="32">
        <f t="shared" si="0"/>
        <v>0</v>
      </c>
      <c r="K16" s="118">
        <f t="shared" si="0"/>
        <v>0</v>
      </c>
      <c r="L16" s="119">
        <f>SUM(L11:L15)</f>
        <v>0</v>
      </c>
      <c r="M16" s="119">
        <f t="shared" si="0"/>
        <v>0</v>
      </c>
      <c r="N16" s="32">
        <f t="shared" si="0"/>
        <v>0</v>
      </c>
      <c r="O16" s="118">
        <f>SUM(O11:O15)</f>
        <v>0</v>
      </c>
      <c r="P16" s="119">
        <f>SUM(P11:P15)</f>
        <v>0</v>
      </c>
      <c r="Q16" s="119">
        <f>SUM(Q11:Q15)</f>
        <v>0</v>
      </c>
      <c r="R16" s="32">
        <f>SUM(R11:R15)</f>
        <v>0</v>
      </c>
      <c r="S16" s="33">
        <f t="shared" si="0"/>
        <v>0</v>
      </c>
      <c r="T16" s="105" t="s">
        <v>0</v>
      </c>
    </row>
    <row r="17" spans="1:20" ht="18.75" hidden="1" customHeight="1">
      <c r="A17" s="34"/>
      <c r="B17" s="30"/>
      <c r="C17" s="34"/>
      <c r="D17" s="31"/>
      <c r="E17" s="31"/>
      <c r="F17" s="35"/>
      <c r="G17" s="31"/>
      <c r="H17" s="31"/>
      <c r="I17" s="31"/>
      <c r="J17" s="31"/>
      <c r="K17" s="34"/>
      <c r="L17" s="31"/>
      <c r="M17" s="31"/>
      <c r="N17" s="35"/>
      <c r="O17" s="34"/>
      <c r="P17" s="31"/>
      <c r="Q17" s="31"/>
      <c r="R17" s="35"/>
      <c r="S17" s="35"/>
      <c r="T17" s="105" t="s">
        <v>0</v>
      </c>
    </row>
    <row r="18" spans="1:20" ht="18.75" customHeight="1">
      <c r="A18" s="691" t="s">
        <v>13</v>
      </c>
      <c r="B18" s="689" t="s">
        <v>21</v>
      </c>
      <c r="C18" s="686" t="s">
        <v>256</v>
      </c>
      <c r="D18" s="687"/>
      <c r="E18" s="687"/>
      <c r="F18" s="688"/>
      <c r="G18" s="686" t="s">
        <v>257</v>
      </c>
      <c r="H18" s="687"/>
      <c r="I18" s="687"/>
      <c r="J18" s="688"/>
      <c r="K18" s="686" t="s">
        <v>258</v>
      </c>
      <c r="L18" s="687"/>
      <c r="M18" s="687"/>
      <c r="N18" s="688"/>
      <c r="O18" s="686"/>
      <c r="P18" s="687"/>
      <c r="Q18" s="687"/>
      <c r="R18" s="688"/>
      <c r="S18" s="689" t="s">
        <v>155</v>
      </c>
      <c r="T18" s="105" t="s">
        <v>0</v>
      </c>
    </row>
    <row r="19" spans="1:20" ht="18.75" customHeight="1">
      <c r="A19" s="692"/>
      <c r="B19" s="690"/>
      <c r="C19" s="28" t="s">
        <v>172</v>
      </c>
      <c r="D19" s="28" t="s">
        <v>12</v>
      </c>
      <c r="E19" s="28" t="s">
        <v>46</v>
      </c>
      <c r="F19" s="29" t="s">
        <v>174</v>
      </c>
      <c r="G19" s="28" t="s">
        <v>172</v>
      </c>
      <c r="H19" s="28" t="s">
        <v>12</v>
      </c>
      <c r="I19" s="28" t="s">
        <v>46</v>
      </c>
      <c r="J19" s="29" t="s">
        <v>174</v>
      </c>
      <c r="K19" s="28" t="s">
        <v>172</v>
      </c>
      <c r="L19" s="28" t="s">
        <v>12</v>
      </c>
      <c r="M19" s="28" t="s">
        <v>46</v>
      </c>
      <c r="N19" s="29" t="s">
        <v>174</v>
      </c>
      <c r="O19" s="28" t="s">
        <v>172</v>
      </c>
      <c r="P19" s="28" t="s">
        <v>12</v>
      </c>
      <c r="Q19" s="28" t="s">
        <v>46</v>
      </c>
      <c r="R19" s="29" t="s">
        <v>174</v>
      </c>
      <c r="S19" s="690"/>
      <c r="T19" s="105" t="s">
        <v>0</v>
      </c>
    </row>
    <row r="20" spans="1:20" ht="18.75" customHeight="1">
      <c r="A20" s="57"/>
      <c r="B20" s="58"/>
      <c r="C20" s="176"/>
      <c r="D20" s="112"/>
      <c r="E20" s="112"/>
      <c r="F20" s="113"/>
      <c r="G20" s="176"/>
      <c r="H20" s="112"/>
      <c r="I20" s="112"/>
      <c r="J20" s="113"/>
      <c r="K20" s="176"/>
      <c r="L20" s="112"/>
      <c r="M20" s="112"/>
      <c r="N20" s="113"/>
      <c r="O20" s="176"/>
      <c r="P20" s="112"/>
      <c r="Q20" s="112"/>
      <c r="R20" s="113"/>
      <c r="S20" s="113">
        <f>+F20+J20+N20+R20</f>
        <v>0</v>
      </c>
      <c r="T20" s="105" t="s">
        <v>0</v>
      </c>
    </row>
    <row r="21" spans="1:20" ht="18.75" customHeight="1">
      <c r="A21" s="57" t="s">
        <v>272</v>
      </c>
      <c r="B21" s="462" t="s">
        <v>273</v>
      </c>
      <c r="C21" s="177">
        <v>0</v>
      </c>
      <c r="D21" s="112">
        <v>0</v>
      </c>
      <c r="E21" s="112">
        <v>0</v>
      </c>
      <c r="F21" s="113">
        <v>-1592</v>
      </c>
      <c r="G21" s="177">
        <v>0</v>
      </c>
      <c r="H21" s="112">
        <v>0</v>
      </c>
      <c r="I21" s="112">
        <v>0</v>
      </c>
      <c r="J21" s="113">
        <v>-461</v>
      </c>
      <c r="K21" s="177">
        <v>0</v>
      </c>
      <c r="L21" s="112">
        <v>0</v>
      </c>
      <c r="M21" s="112">
        <v>0</v>
      </c>
      <c r="N21" s="113">
        <v>-42</v>
      </c>
      <c r="O21" s="177"/>
      <c r="P21" s="112"/>
      <c r="Q21" s="112"/>
      <c r="R21" s="113"/>
      <c r="S21" s="113">
        <f>+F21+J21+N21+R21</f>
        <v>-2095</v>
      </c>
      <c r="T21" s="105" t="s">
        <v>0</v>
      </c>
    </row>
    <row r="22" spans="1:20" ht="45.75" customHeight="1">
      <c r="A22" s="463" t="s">
        <v>293</v>
      </c>
      <c r="B22" s="462" t="s">
        <v>273</v>
      </c>
      <c r="C22" s="177">
        <v>-125</v>
      </c>
      <c r="D22" s="112">
        <v>-26</v>
      </c>
      <c r="E22" s="112">
        <v>-125</v>
      </c>
      <c r="F22" s="113">
        <v>-18847</v>
      </c>
      <c r="G22" s="177">
        <v>-36</v>
      </c>
      <c r="H22" s="112">
        <v>-7</v>
      </c>
      <c r="I22" s="112">
        <v>-36</v>
      </c>
      <c r="J22" s="113">
        <v>-5456</v>
      </c>
      <c r="K22" s="177">
        <v>-3</v>
      </c>
      <c r="L22" s="112">
        <v>-1</v>
      </c>
      <c r="M22" s="112">
        <v>-3</v>
      </c>
      <c r="N22" s="113">
        <v>-496</v>
      </c>
      <c r="O22" s="177"/>
      <c r="P22" s="112"/>
      <c r="Q22" s="112"/>
      <c r="R22" s="113"/>
      <c r="S22" s="113">
        <f>+F22+J22+N22+R22</f>
        <v>-24799</v>
      </c>
      <c r="T22" s="105" t="s">
        <v>0</v>
      </c>
    </row>
    <row r="23" spans="1:20" ht="18.75" hidden="1" customHeight="1">
      <c r="A23" s="59"/>
      <c r="B23" s="58"/>
      <c r="C23" s="177"/>
      <c r="D23" s="112"/>
      <c r="E23" s="112"/>
      <c r="F23" s="113"/>
      <c r="G23" s="177"/>
      <c r="H23" s="112"/>
      <c r="I23" s="112"/>
      <c r="J23" s="113"/>
      <c r="K23" s="177"/>
      <c r="L23" s="112"/>
      <c r="M23" s="112"/>
      <c r="N23" s="113"/>
      <c r="O23" s="177"/>
      <c r="P23" s="112"/>
      <c r="Q23" s="112"/>
      <c r="R23" s="113"/>
      <c r="S23" s="113">
        <f>+F23+J23+N23+R23</f>
        <v>0</v>
      </c>
      <c r="T23" s="105" t="s">
        <v>0</v>
      </c>
    </row>
    <row r="24" spans="1:20" ht="18.75" hidden="1" customHeight="1">
      <c r="A24" s="44"/>
      <c r="B24" s="60"/>
      <c r="C24" s="114"/>
      <c r="D24" s="115"/>
      <c r="E24" s="115"/>
      <c r="F24" s="116"/>
      <c r="G24" s="114"/>
      <c r="H24" s="115"/>
      <c r="I24" s="115"/>
      <c r="J24" s="116"/>
      <c r="K24" s="114"/>
      <c r="L24" s="115"/>
      <c r="M24" s="115"/>
      <c r="N24" s="116"/>
      <c r="O24" s="114"/>
      <c r="P24" s="115"/>
      <c r="Q24" s="115"/>
      <c r="R24" s="116"/>
      <c r="S24" s="117">
        <f>+F24+J24+N24+R24</f>
        <v>0</v>
      </c>
      <c r="T24" s="105" t="s">
        <v>0</v>
      </c>
    </row>
    <row r="25" spans="1:20" ht="39.75" customHeight="1">
      <c r="A25" s="463" t="s">
        <v>296</v>
      </c>
      <c r="B25" s="462" t="s">
        <v>273</v>
      </c>
      <c r="C25" s="177">
        <v>0</v>
      </c>
      <c r="D25" s="112">
        <v>0</v>
      </c>
      <c r="E25" s="112">
        <v>0</v>
      </c>
      <c r="F25" s="547">
        <v>0</v>
      </c>
      <c r="G25" s="177">
        <v>0</v>
      </c>
      <c r="H25" s="112">
        <v>0</v>
      </c>
      <c r="I25" s="112">
        <v>0</v>
      </c>
      <c r="J25" s="113">
        <v>0</v>
      </c>
      <c r="K25" s="177">
        <v>0</v>
      </c>
      <c r="L25" s="112">
        <v>0</v>
      </c>
      <c r="M25" s="112">
        <v>0</v>
      </c>
      <c r="N25" s="113">
        <v>0</v>
      </c>
      <c r="O25" s="177"/>
      <c r="P25" s="112"/>
      <c r="Q25" s="112"/>
      <c r="R25" s="113"/>
      <c r="S25" s="547" t="s">
        <v>297</v>
      </c>
      <c r="T25" s="105"/>
    </row>
    <row r="26" spans="1:20" ht="18.75" customHeight="1">
      <c r="A26" s="144" t="s">
        <v>155</v>
      </c>
      <c r="B26" s="145"/>
      <c r="C26" s="146">
        <f>SUM(C20:C24)</f>
        <v>-125</v>
      </c>
      <c r="D26" s="147">
        <f t="shared" ref="D26:N26" si="1">SUM(D20:D24)</f>
        <v>-26</v>
      </c>
      <c r="E26" s="147">
        <f>SUM(E20:E24)</f>
        <v>-125</v>
      </c>
      <c r="F26" s="148">
        <f>SUM(F20:F24)</f>
        <v>-20439</v>
      </c>
      <c r="G26" s="146">
        <f t="shared" si="1"/>
        <v>-36</v>
      </c>
      <c r="H26" s="147">
        <f t="shared" si="1"/>
        <v>-7</v>
      </c>
      <c r="I26" s="147">
        <f>SUM(I20:I24)</f>
        <v>-36</v>
      </c>
      <c r="J26" s="148">
        <f t="shared" si="1"/>
        <v>-5917</v>
      </c>
      <c r="K26" s="146">
        <f t="shared" si="1"/>
        <v>-3</v>
      </c>
      <c r="L26" s="147">
        <f t="shared" si="1"/>
        <v>-1</v>
      </c>
      <c r="M26" s="147">
        <f t="shared" si="1"/>
        <v>-3</v>
      </c>
      <c r="N26" s="148">
        <f t="shared" si="1"/>
        <v>-538</v>
      </c>
      <c r="O26" s="146">
        <f>SUM(O20:O24)</f>
        <v>0</v>
      </c>
      <c r="P26" s="147">
        <f>SUM(P20:P24)</f>
        <v>0</v>
      </c>
      <c r="Q26" s="147">
        <f>SUM(Q20:Q24)</f>
        <v>0</v>
      </c>
      <c r="R26" s="148">
        <f>SUM(R20:R24)</f>
        <v>0</v>
      </c>
      <c r="S26" s="149">
        <f>SUM(S20:S24)</f>
        <v>-26894</v>
      </c>
      <c r="T26" s="105" t="s">
        <v>23</v>
      </c>
    </row>
    <row r="27" spans="1:20" ht="18.75" customHeight="1">
      <c r="A27" s="382"/>
      <c r="B27" s="46"/>
      <c r="C27" s="119"/>
      <c r="D27" s="119"/>
      <c r="E27" s="119"/>
      <c r="F27" s="32"/>
      <c r="G27" s="119"/>
      <c r="H27" s="119"/>
      <c r="I27" s="119"/>
      <c r="J27" s="32"/>
      <c r="K27" s="119"/>
      <c r="L27" s="119"/>
      <c r="M27" s="119"/>
      <c r="N27" s="32"/>
      <c r="O27" s="119"/>
      <c r="P27" s="119"/>
      <c r="Q27" s="119"/>
      <c r="R27" s="32"/>
      <c r="S27" s="32"/>
      <c r="T27" s="105"/>
    </row>
    <row r="28" spans="1:20" ht="210.75" customHeight="1">
      <c r="A28" s="383"/>
      <c r="B28" s="383"/>
      <c r="C28" s="693"/>
      <c r="D28" s="694"/>
      <c r="E28" s="694"/>
      <c r="F28" s="694"/>
      <c r="S28" s="383"/>
      <c r="T28" s="105"/>
    </row>
    <row r="29" spans="1:20" ht="33.75" customHeight="1">
      <c r="A29" s="681"/>
      <c r="B29" s="682"/>
      <c r="C29" s="682"/>
      <c r="D29" s="682"/>
      <c r="E29" s="682"/>
      <c r="F29" s="682"/>
      <c r="G29" s="682"/>
      <c r="H29" s="682"/>
      <c r="I29" s="682"/>
      <c r="J29" s="682"/>
      <c r="K29" s="682"/>
      <c r="L29" s="682"/>
      <c r="M29" s="75"/>
      <c r="Q29" s="75"/>
    </row>
    <row r="30" spans="1:20" ht="12.75" customHeight="1">
      <c r="A30" s="73"/>
      <c r="B30" s="73"/>
      <c r="C30" s="73"/>
      <c r="D30" s="73"/>
      <c r="E30" s="73"/>
      <c r="F30" s="73"/>
      <c r="G30" s="73"/>
      <c r="H30" s="73"/>
      <c r="I30" s="73"/>
      <c r="J30" s="73"/>
      <c r="K30" s="73"/>
      <c r="L30" s="73"/>
      <c r="M30" s="79"/>
      <c r="O30" s="73"/>
      <c r="P30" s="73"/>
      <c r="Q30" s="79"/>
    </row>
    <row r="31" spans="1:20" ht="57" customHeight="1">
      <c r="A31" s="679"/>
      <c r="B31" s="680"/>
      <c r="C31" s="680"/>
      <c r="D31" s="680"/>
      <c r="E31" s="680"/>
      <c r="F31" s="680"/>
      <c r="G31" s="680"/>
      <c r="H31" s="680"/>
      <c r="I31" s="680"/>
      <c r="J31" s="680"/>
      <c r="K31" s="680"/>
      <c r="L31" s="680"/>
      <c r="M31" s="75"/>
      <c r="Q31" s="75"/>
    </row>
    <row r="32" spans="1:20" ht="15">
      <c r="A32" s="683"/>
      <c r="B32" s="683"/>
      <c r="C32" s="683"/>
      <c r="D32" s="683"/>
      <c r="E32" s="683"/>
      <c r="F32" s="683"/>
      <c r="G32" s="683"/>
      <c r="H32" s="683"/>
      <c r="I32" s="683"/>
      <c r="J32" s="683"/>
      <c r="K32" s="683"/>
      <c r="L32" s="683"/>
      <c r="M32" s="80"/>
      <c r="Q32" s="80"/>
    </row>
    <row r="33" spans="1:19" ht="15" customHeight="1">
      <c r="A33" s="81"/>
      <c r="B33" s="82"/>
      <c r="C33" s="82"/>
      <c r="D33" s="82"/>
      <c r="E33" s="82"/>
      <c r="F33" s="82"/>
      <c r="G33" s="82"/>
      <c r="H33" s="82"/>
      <c r="I33" s="82"/>
      <c r="J33" s="82"/>
      <c r="K33" s="82"/>
      <c r="L33" s="82"/>
      <c r="M33" s="82"/>
      <c r="O33" s="82"/>
      <c r="P33" s="82"/>
      <c r="Q33" s="82"/>
      <c r="S33" s="87"/>
    </row>
    <row r="34" spans="1:19">
      <c r="A34" s="82"/>
      <c r="B34" s="82"/>
      <c r="C34" s="82"/>
      <c r="D34" s="82"/>
      <c r="E34" s="82"/>
      <c r="F34" s="82"/>
      <c r="G34" s="82"/>
      <c r="H34" s="82"/>
      <c r="I34" s="82"/>
      <c r="J34" s="82"/>
      <c r="K34" s="82"/>
      <c r="L34" s="82"/>
      <c r="M34" s="82"/>
      <c r="O34" s="82"/>
      <c r="P34" s="82"/>
      <c r="Q34" s="82"/>
    </row>
  </sheetData>
  <customSheetViews>
    <customSheetView guid="{3118AF25-8423-420A-806A-487665220C68}" scale="75" showPageBreaks="1" fitToPage="1" printArea="1" view="pageBreakPreview">
      <selection activeCell="D16" sqref="D16"/>
      <pageMargins left="0.75" right="0.75" top="1" bottom="1" header="0.5" footer="0.5"/>
      <printOptions horizontalCentered="1"/>
      <pageSetup scale="69" orientation="landscape" r:id="rId1"/>
      <headerFooter alignWithMargins="0">
        <oddFooter>&amp;C&amp;"Times New Roman,Regular"Exhibit C - Program Increases/Offsets By Decision Unit</oddFooter>
      </headerFooter>
    </customSheetView>
    <customSheetView guid="{56C0A34E-45B4-448B-85E5-70B3A8E63333}" scale="75" showPageBreaks="1" fitToPage="1" printArea="1" view="pageBreakPreview">
      <selection activeCell="J27" sqref="J27"/>
      <pageMargins left="0.75" right="0.75" top="1" bottom="1" header="0.5" footer="0.5"/>
      <printOptions horizontalCentered="1"/>
      <pageSetup scale="69" orientation="landscape" r:id="rId2"/>
      <headerFooter alignWithMargins="0">
        <oddFooter>&amp;C&amp;"Times New Roman,Regular"Exhibit C - Program Increases/Offsets By Decision Unit</oddFooter>
      </headerFooter>
    </customSheetView>
    <customSheetView guid="{4148B88B-8ED7-4FDE-9459-DEB244AD0552}" scale="75" showPageBreaks="1" fitToPage="1" printArea="1" view="pageBreakPreview">
      <selection activeCell="A6" sqref="A6:S6"/>
      <pageMargins left="0.75" right="0.75" top="1" bottom="1" header="0.5" footer="0.5"/>
      <printOptions horizontalCentered="1"/>
      <pageSetup scale="69" orientation="landscape" r:id="rId3"/>
      <headerFooter alignWithMargins="0">
        <oddFooter>&amp;C&amp;"Times New Roman,Regular"Exhibit C - Program Increases/Offsets By Decision Unit</oddFooter>
      </headerFooter>
    </customSheetView>
    <customSheetView guid="{12C66D54-5067-4346-818B-6EAB1C8A9183}" scale="75" showPageBreaks="1" fitToPage="1" printArea="1" view="pageBreakPreview">
      <selection activeCell="A6" sqref="A6:S6"/>
      <pageMargins left="0.75" right="0.75" top="1" bottom="1" header="0.5" footer="0.5"/>
      <printOptions horizontalCentered="1"/>
      <pageSetup scale="69" orientation="landscape" r:id="rId4"/>
      <headerFooter alignWithMargins="0">
        <oddFooter>&amp;C&amp;"Times New Roman,Regular"Exhibit C - Program Increases/Offsets By Decision Unit</oddFooter>
      </headerFooter>
    </customSheetView>
    <customSheetView guid="{A8222A56-4163-43FF-A952-8C1396AAF3AC}" scale="75" showPageBreaks="1" fitToPage="1" printArea="1" hiddenRows="1" hiddenColumns="1" view="pageBreakPreview">
      <selection activeCell="S25" sqref="S25"/>
      <pageMargins left="0.75" right="0.75" top="1" bottom="1" header="0.5" footer="0.5"/>
      <printOptions horizontalCentered="1"/>
      <pageSetup scale="83" orientation="landscape" r:id="rId5"/>
      <headerFooter alignWithMargins="0">
        <oddFooter>&amp;C&amp;"Times New Roman,Regular"Exhibit C - Program Increases/Offsets By Decision Unit</oddFooter>
      </headerFooter>
    </customSheetView>
  </customSheetViews>
  <mergeCells count="26">
    <mergeCell ref="A7:S7"/>
    <mergeCell ref="A8:S8"/>
    <mergeCell ref="K18:N18"/>
    <mergeCell ref="G18:J18"/>
    <mergeCell ref="S9:S10"/>
    <mergeCell ref="S18:S19"/>
    <mergeCell ref="O9:R9"/>
    <mergeCell ref="O18:R18"/>
    <mergeCell ref="A1:S1"/>
    <mergeCell ref="A4:S4"/>
    <mergeCell ref="A5:S5"/>
    <mergeCell ref="A6:S6"/>
    <mergeCell ref="A2:S2"/>
    <mergeCell ref="A3:S3"/>
    <mergeCell ref="A31:L31"/>
    <mergeCell ref="A29:L29"/>
    <mergeCell ref="A32:L32"/>
    <mergeCell ref="A9:A10"/>
    <mergeCell ref="C9:F9"/>
    <mergeCell ref="B9:B10"/>
    <mergeCell ref="G9:J9"/>
    <mergeCell ref="K9:N9"/>
    <mergeCell ref="C18:F18"/>
    <mergeCell ref="B18:B19"/>
    <mergeCell ref="A18:A19"/>
    <mergeCell ref="C28:F28"/>
  </mergeCells>
  <phoneticPr fontId="20" type="noConversion"/>
  <printOptions horizontalCentered="1"/>
  <pageMargins left="0.75" right="0.75" top="1" bottom="1" header="0.5" footer="0.5"/>
  <pageSetup scale="83" orientation="landscape" r:id="rId6"/>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50"/>
  <sheetViews>
    <sheetView view="pageBreakPreview" topLeftCell="A6" zoomScale="70" zoomScaleNormal="75" zoomScaleSheetLayoutView="70" workbookViewId="0">
      <selection activeCell="A43" sqref="A43"/>
    </sheetView>
  </sheetViews>
  <sheetFormatPr defaultColWidth="8.88671875" defaultRowHeight="12.75"/>
  <cols>
    <col min="1" max="1" width="53.88671875" style="269" customWidth="1"/>
    <col min="2" max="2" width="1.21875" style="269" customWidth="1"/>
    <col min="3" max="3" width="10.77734375" style="269" customWidth="1"/>
    <col min="4" max="4" width="11" style="269" customWidth="1"/>
    <col min="5" max="5" width="1.21875" style="269" customWidth="1"/>
    <col min="6" max="7" width="11.21875" style="269" customWidth="1"/>
    <col min="8" max="8" width="1.21875" style="269" customWidth="1"/>
    <col min="9" max="16" width="10.77734375" style="269" customWidth="1"/>
    <col min="17" max="17" width="1.88671875" style="269" customWidth="1"/>
    <col min="18" max="16384" width="8.88671875" style="269"/>
  </cols>
  <sheetData>
    <row r="1" spans="1:20" ht="20.25">
      <c r="A1" s="706" t="s">
        <v>202</v>
      </c>
      <c r="B1" s="707"/>
      <c r="C1" s="707"/>
      <c r="D1" s="707"/>
      <c r="E1" s="707"/>
      <c r="F1" s="707"/>
      <c r="G1" s="707"/>
      <c r="H1" s="707"/>
      <c r="I1" s="707"/>
      <c r="J1" s="707"/>
      <c r="K1" s="707"/>
      <c r="L1" s="707"/>
      <c r="M1" s="707"/>
      <c r="N1" s="707"/>
      <c r="O1" s="707"/>
      <c r="P1" s="707"/>
      <c r="Q1" s="267" t="s">
        <v>0</v>
      </c>
      <c r="R1" s="268"/>
      <c r="S1" s="268"/>
    </row>
    <row r="2" spans="1:20" ht="19.149999999999999" customHeight="1">
      <c r="A2" s="270"/>
      <c r="Q2" s="267" t="s">
        <v>0</v>
      </c>
      <c r="T2" s="267"/>
    </row>
    <row r="3" spans="1:20" ht="15.75">
      <c r="A3" s="708" t="s">
        <v>183</v>
      </c>
      <c r="B3" s="709"/>
      <c r="C3" s="709"/>
      <c r="D3" s="709"/>
      <c r="E3" s="709"/>
      <c r="F3" s="709"/>
      <c r="G3" s="709"/>
      <c r="H3" s="709"/>
      <c r="I3" s="709"/>
      <c r="J3" s="709"/>
      <c r="K3" s="709"/>
      <c r="L3" s="709"/>
      <c r="M3" s="709"/>
      <c r="N3" s="709"/>
      <c r="O3" s="709"/>
      <c r="P3" s="709"/>
      <c r="Q3" s="267" t="s">
        <v>0</v>
      </c>
      <c r="R3" s="56"/>
      <c r="S3" s="56"/>
      <c r="T3" s="267"/>
    </row>
    <row r="4" spans="1:20" ht="15.75">
      <c r="A4" s="710" t="str">
        <f>'B. Summary of Requirements '!A5:X5</f>
        <v>Bureau of Alcohol, Tobacco, Firearms and Explosives</v>
      </c>
      <c r="B4" s="709"/>
      <c r="C4" s="709"/>
      <c r="D4" s="709"/>
      <c r="E4" s="709"/>
      <c r="F4" s="709"/>
      <c r="G4" s="709"/>
      <c r="H4" s="709"/>
      <c r="I4" s="709"/>
      <c r="J4" s="709"/>
      <c r="K4" s="709"/>
      <c r="L4" s="709"/>
      <c r="M4" s="709"/>
      <c r="N4" s="709"/>
      <c r="O4" s="709"/>
      <c r="P4" s="709"/>
      <c r="Q4" s="267" t="s">
        <v>0</v>
      </c>
      <c r="R4" s="54"/>
      <c r="S4" s="54"/>
    </row>
    <row r="5" spans="1:20" ht="15">
      <c r="A5" s="711" t="s">
        <v>153</v>
      </c>
      <c r="B5" s="709"/>
      <c r="C5" s="709"/>
      <c r="D5" s="709"/>
      <c r="E5" s="709"/>
      <c r="F5" s="709"/>
      <c r="G5" s="709"/>
      <c r="H5" s="709"/>
      <c r="I5" s="709"/>
      <c r="J5" s="709"/>
      <c r="K5" s="709"/>
      <c r="L5" s="709"/>
      <c r="M5" s="709"/>
      <c r="N5" s="709"/>
      <c r="O5" s="709"/>
      <c r="P5" s="709"/>
      <c r="Q5" s="267" t="s">
        <v>0</v>
      </c>
      <c r="R5" s="56"/>
      <c r="S5" s="56"/>
      <c r="T5" s="267"/>
    </row>
    <row r="6" spans="1:20">
      <c r="Q6" s="267" t="s">
        <v>0</v>
      </c>
      <c r="T6" s="267"/>
    </row>
    <row r="7" spans="1:20" ht="13.5" thickBot="1">
      <c r="Q7" s="267" t="s">
        <v>0</v>
      </c>
      <c r="T7" s="267"/>
    </row>
    <row r="8" spans="1:20" ht="37.5" customHeight="1">
      <c r="A8" s="271"/>
      <c r="B8" s="272"/>
      <c r="C8" s="712" t="s">
        <v>231</v>
      </c>
      <c r="D8" s="713"/>
      <c r="E8" s="273"/>
      <c r="F8" s="712" t="s">
        <v>228</v>
      </c>
      <c r="G8" s="713"/>
      <c r="H8" s="273"/>
      <c r="I8" s="724" t="s">
        <v>207</v>
      </c>
      <c r="J8" s="713"/>
      <c r="K8" s="725">
        <v>2013</v>
      </c>
      <c r="L8" s="726"/>
      <c r="M8" s="726"/>
      <c r="N8" s="727"/>
      <c r="O8" s="724" t="s">
        <v>213</v>
      </c>
      <c r="P8" s="713"/>
      <c r="Q8" s="267" t="s">
        <v>0</v>
      </c>
      <c r="S8" s="274"/>
      <c r="T8" s="267"/>
    </row>
    <row r="9" spans="1:20" ht="14.25" customHeight="1">
      <c r="A9" s="272"/>
      <c r="B9" s="272"/>
      <c r="C9" s="714"/>
      <c r="D9" s="715"/>
      <c r="E9" s="273"/>
      <c r="F9" s="722"/>
      <c r="G9" s="723"/>
      <c r="H9" s="273"/>
      <c r="I9" s="722"/>
      <c r="J9" s="723"/>
      <c r="K9" s="728" t="s">
        <v>175</v>
      </c>
      <c r="L9" s="729"/>
      <c r="M9" s="719" t="s">
        <v>184</v>
      </c>
      <c r="N9" s="688"/>
      <c r="O9" s="722"/>
      <c r="P9" s="723"/>
      <c r="Q9" s="267" t="s">
        <v>0</v>
      </c>
      <c r="S9" s="274"/>
      <c r="T9" s="267"/>
    </row>
    <row r="10" spans="1:20" hidden="1">
      <c r="A10" s="720" t="s">
        <v>185</v>
      </c>
      <c r="B10" s="272"/>
      <c r="C10" s="275"/>
      <c r="D10" s="276"/>
      <c r="E10" s="277"/>
      <c r="F10" s="275"/>
      <c r="G10" s="276"/>
      <c r="H10" s="277"/>
      <c r="I10" s="275"/>
      <c r="J10" s="276"/>
      <c r="K10" s="275"/>
      <c r="L10" s="276"/>
      <c r="M10" s="278"/>
      <c r="N10" s="276"/>
      <c r="O10" s="275"/>
      <c r="P10" s="276"/>
      <c r="Q10" s="267" t="s">
        <v>0</v>
      </c>
      <c r="S10" s="278"/>
      <c r="T10" s="267"/>
    </row>
    <row r="11" spans="1:20" ht="25.5">
      <c r="A11" s="721"/>
      <c r="B11" s="272"/>
      <c r="C11" s="279" t="s">
        <v>186</v>
      </c>
      <c r="D11" s="280" t="s">
        <v>187</v>
      </c>
      <c r="E11" s="277"/>
      <c r="F11" s="279" t="s">
        <v>186</v>
      </c>
      <c r="G11" s="280" t="s">
        <v>187</v>
      </c>
      <c r="H11" s="277"/>
      <c r="I11" s="279" t="s">
        <v>186</v>
      </c>
      <c r="J11" s="280" t="s">
        <v>187</v>
      </c>
      <c r="K11" s="279" t="s">
        <v>186</v>
      </c>
      <c r="L11" s="280" t="s">
        <v>187</v>
      </c>
      <c r="M11" s="279" t="s">
        <v>186</v>
      </c>
      <c r="N11" s="280" t="s">
        <v>187</v>
      </c>
      <c r="O11" s="279" t="s">
        <v>186</v>
      </c>
      <c r="P11" s="280" t="s">
        <v>187</v>
      </c>
      <c r="Q11" s="267" t="s">
        <v>0</v>
      </c>
      <c r="S11" s="281"/>
      <c r="T11" s="267"/>
    </row>
    <row r="12" spans="1:20">
      <c r="A12" s="282"/>
      <c r="B12" s="272"/>
      <c r="C12" s="283"/>
      <c r="D12" s="284"/>
      <c r="E12" s="285"/>
      <c r="F12" s="283"/>
      <c r="G12" s="284"/>
      <c r="H12" s="285"/>
      <c r="I12" s="283"/>
      <c r="J12" s="284"/>
      <c r="K12" s="283"/>
      <c r="L12" s="286"/>
      <c r="M12" s="287"/>
      <c r="N12" s="284"/>
      <c r="O12" s="283"/>
      <c r="P12" s="284"/>
      <c r="Q12" s="267" t="s">
        <v>0</v>
      </c>
      <c r="S12" s="288"/>
      <c r="T12" s="267"/>
    </row>
    <row r="13" spans="1:20" ht="25.5">
      <c r="A13" s="409" t="s">
        <v>245</v>
      </c>
      <c r="B13" s="272"/>
      <c r="C13" s="283"/>
      <c r="D13" s="290"/>
      <c r="E13" s="285"/>
      <c r="F13" s="283"/>
      <c r="G13" s="290"/>
      <c r="H13" s="285"/>
      <c r="I13" s="283"/>
      <c r="J13" s="290"/>
      <c r="K13" s="283"/>
      <c r="L13" s="286"/>
      <c r="M13" s="283"/>
      <c r="N13" s="290"/>
      <c r="O13" s="283"/>
      <c r="P13" s="290"/>
      <c r="Q13" s="267" t="s">
        <v>0</v>
      </c>
      <c r="S13" s="291"/>
      <c r="T13" s="267"/>
    </row>
    <row r="14" spans="1:20">
      <c r="A14" s="411" t="s">
        <v>188</v>
      </c>
      <c r="B14" s="272"/>
      <c r="C14" s="283"/>
      <c r="D14" s="290"/>
      <c r="E14" s="285"/>
      <c r="F14" s="283"/>
      <c r="G14" s="290"/>
      <c r="H14" s="285"/>
      <c r="I14" s="283">
        <f>+F14+C14</f>
        <v>0</v>
      </c>
      <c r="J14" s="284">
        <f>+G14+D14</f>
        <v>0</v>
      </c>
      <c r="K14" s="283"/>
      <c r="L14" s="286"/>
      <c r="M14" s="283"/>
      <c r="N14" s="290"/>
      <c r="O14" s="283">
        <f t="shared" ref="O14:P16" si="0">+I14+K14+M14</f>
        <v>0</v>
      </c>
      <c r="P14" s="284">
        <f t="shared" si="0"/>
        <v>0</v>
      </c>
      <c r="Q14" s="267" t="s">
        <v>0</v>
      </c>
      <c r="S14" s="291"/>
      <c r="T14" s="267"/>
    </row>
    <row r="15" spans="1:20">
      <c r="A15" s="410" t="s">
        <v>233</v>
      </c>
      <c r="B15" s="272"/>
      <c r="C15" s="283">
        <v>2010</v>
      </c>
      <c r="D15" s="290">
        <v>445017</v>
      </c>
      <c r="E15" s="285"/>
      <c r="F15" s="283">
        <v>2010</v>
      </c>
      <c r="G15" s="290">
        <v>460800</v>
      </c>
      <c r="H15" s="285"/>
      <c r="I15" s="283">
        <v>2010</v>
      </c>
      <c r="J15" s="284">
        <v>472096</v>
      </c>
      <c r="K15" s="283"/>
      <c r="L15" s="286"/>
      <c r="M15" s="283">
        <v>-66</v>
      </c>
      <c r="N15" s="290">
        <v>-10758</v>
      </c>
      <c r="O15" s="283">
        <f t="shared" si="0"/>
        <v>1944</v>
      </c>
      <c r="P15" s="284">
        <f t="shared" si="0"/>
        <v>461338</v>
      </c>
      <c r="Q15" s="267" t="s">
        <v>0</v>
      </c>
      <c r="S15" s="291"/>
      <c r="T15" s="267"/>
    </row>
    <row r="16" spans="1:20" ht="13.5" customHeight="1">
      <c r="A16" s="411" t="s">
        <v>234</v>
      </c>
      <c r="B16" s="292"/>
      <c r="C16" s="414"/>
      <c r="D16" s="415"/>
      <c r="E16" s="293"/>
      <c r="F16" s="414"/>
      <c r="G16" s="415"/>
      <c r="H16" s="294"/>
      <c r="I16" s="283">
        <f t="shared" ref="I16:J16" si="1">+F16+C16</f>
        <v>0</v>
      </c>
      <c r="J16" s="284">
        <f t="shared" si="1"/>
        <v>0</v>
      </c>
      <c r="K16" s="414"/>
      <c r="L16" s="416"/>
      <c r="M16" s="414"/>
      <c r="N16" s="415"/>
      <c r="O16" s="414">
        <f t="shared" si="0"/>
        <v>0</v>
      </c>
      <c r="P16" s="415">
        <f t="shared" si="0"/>
        <v>0</v>
      </c>
      <c r="Q16" s="267" t="s">
        <v>0</v>
      </c>
      <c r="S16" s="295"/>
      <c r="T16" s="267"/>
    </row>
    <row r="17" spans="1:20" s="297" customFormat="1">
      <c r="A17" s="412" t="s">
        <v>189</v>
      </c>
      <c r="B17" s="289"/>
      <c r="C17" s="302">
        <f>SUM(C14:C16)</f>
        <v>2010</v>
      </c>
      <c r="D17" s="417">
        <f>SUM(D14:D16)</f>
        <v>445017</v>
      </c>
      <c r="E17" s="418"/>
      <c r="F17" s="302">
        <f>SUM(F14:F16)</f>
        <v>2010</v>
      </c>
      <c r="G17" s="417">
        <f>SUM(G14:G16)</f>
        <v>460800</v>
      </c>
      <c r="H17" s="419"/>
      <c r="I17" s="302">
        <f t="shared" ref="I17:P17" si="2">SUM(I14:I16)</f>
        <v>2010</v>
      </c>
      <c r="J17" s="417">
        <f t="shared" si="2"/>
        <v>472096</v>
      </c>
      <c r="K17" s="302">
        <f t="shared" si="2"/>
        <v>0</v>
      </c>
      <c r="L17" s="417">
        <f t="shared" si="2"/>
        <v>0</v>
      </c>
      <c r="M17" s="302">
        <f t="shared" si="2"/>
        <v>-66</v>
      </c>
      <c r="N17" s="417">
        <f t="shared" si="2"/>
        <v>-10758</v>
      </c>
      <c r="O17" s="302">
        <f t="shared" si="2"/>
        <v>1944</v>
      </c>
      <c r="P17" s="417">
        <f t="shared" si="2"/>
        <v>461338</v>
      </c>
      <c r="Q17" s="267" t="s">
        <v>0</v>
      </c>
      <c r="R17" s="269"/>
      <c r="S17" s="296"/>
      <c r="T17" s="267"/>
    </row>
    <row r="18" spans="1:20">
      <c r="A18" s="413"/>
      <c r="B18" s="272"/>
      <c r="C18" s="283"/>
      <c r="D18" s="284"/>
      <c r="E18" s="298"/>
      <c r="F18" s="283"/>
      <c r="G18" s="284"/>
      <c r="H18" s="298"/>
      <c r="I18" s="283"/>
      <c r="J18" s="284"/>
      <c r="K18" s="283"/>
      <c r="L18" s="286"/>
      <c r="M18" s="283"/>
      <c r="N18" s="284"/>
      <c r="O18" s="283"/>
      <c r="P18" s="284"/>
      <c r="Q18" s="267" t="s">
        <v>0</v>
      </c>
      <c r="S18" s="288"/>
      <c r="T18" s="267"/>
    </row>
    <row r="19" spans="1:20" ht="25.5">
      <c r="A19" s="409" t="s">
        <v>246</v>
      </c>
      <c r="B19" s="272"/>
      <c r="C19" s="283"/>
      <c r="D19" s="284"/>
      <c r="E19" s="299"/>
      <c r="F19" s="283"/>
      <c r="G19" s="284"/>
      <c r="H19" s="299"/>
      <c r="I19" s="283"/>
      <c r="J19" s="284"/>
      <c r="K19" s="283"/>
      <c r="L19" s="286"/>
      <c r="M19" s="283"/>
      <c r="N19" s="284"/>
      <c r="O19" s="300"/>
      <c r="P19" s="301"/>
      <c r="Q19" s="267" t="s">
        <v>0</v>
      </c>
      <c r="S19" s="288"/>
      <c r="T19" s="267"/>
    </row>
    <row r="20" spans="1:20">
      <c r="A20" s="411" t="s">
        <v>235</v>
      </c>
      <c r="B20" s="272"/>
      <c r="C20" s="283"/>
      <c r="D20" s="284"/>
      <c r="E20" s="299"/>
      <c r="F20" s="283"/>
      <c r="G20" s="284"/>
      <c r="H20" s="299"/>
      <c r="I20" s="283">
        <f t="shared" ref="I20:J25" si="3">+F20+C20</f>
        <v>0</v>
      </c>
      <c r="J20" s="284">
        <f t="shared" si="3"/>
        <v>0</v>
      </c>
      <c r="K20" s="283"/>
      <c r="L20" s="286"/>
      <c r="M20" s="283"/>
      <c r="N20" s="284"/>
      <c r="O20" s="283">
        <f t="shared" ref="O20:P25" si="4">+I20+K20+M20</f>
        <v>0</v>
      </c>
      <c r="P20" s="284">
        <f t="shared" si="4"/>
        <v>0</v>
      </c>
      <c r="Q20" s="267" t="s">
        <v>0</v>
      </c>
      <c r="S20" s="288"/>
      <c r="T20" s="267"/>
    </row>
    <row r="21" spans="1:20" ht="31.5" customHeight="1">
      <c r="A21" s="410" t="s">
        <v>240</v>
      </c>
      <c r="B21" s="272"/>
      <c r="C21" s="283">
        <f>3015+55</f>
        <v>3070</v>
      </c>
      <c r="D21" s="284">
        <v>667525</v>
      </c>
      <c r="E21" s="299"/>
      <c r="F21" s="283">
        <f>3015+55</f>
        <v>3070</v>
      </c>
      <c r="G21" s="284">
        <v>691200</v>
      </c>
      <c r="H21" s="299"/>
      <c r="I21" s="283">
        <f>3015+55</f>
        <v>3070</v>
      </c>
      <c r="J21" s="284">
        <v>708143</v>
      </c>
      <c r="K21" s="283"/>
      <c r="L21" s="286"/>
      <c r="M21" s="283">
        <f>-98-1+1</f>
        <v>-98</v>
      </c>
      <c r="N21" s="284">
        <v>-16136</v>
      </c>
      <c r="O21" s="283">
        <f t="shared" si="4"/>
        <v>2972</v>
      </c>
      <c r="P21" s="284">
        <f t="shared" si="4"/>
        <v>692007</v>
      </c>
      <c r="Q21" s="267" t="s">
        <v>0</v>
      </c>
      <c r="S21" s="288"/>
      <c r="T21" s="267"/>
    </row>
    <row r="22" spans="1:20" ht="25.5">
      <c r="A22" s="410" t="s">
        <v>239</v>
      </c>
      <c r="B22" s="272"/>
      <c r="C22" s="283"/>
      <c r="D22" s="284"/>
      <c r="E22" s="299"/>
      <c r="F22" s="283"/>
      <c r="G22" s="284"/>
      <c r="H22" s="299"/>
      <c r="I22" s="283">
        <f t="shared" si="3"/>
        <v>0</v>
      </c>
      <c r="J22" s="284">
        <f t="shared" si="3"/>
        <v>0</v>
      </c>
      <c r="K22" s="283"/>
      <c r="L22" s="286"/>
      <c r="M22" s="283"/>
      <c r="N22" s="284"/>
      <c r="O22" s="283">
        <f t="shared" si="4"/>
        <v>0</v>
      </c>
      <c r="P22" s="284">
        <f t="shared" si="4"/>
        <v>0</v>
      </c>
      <c r="Q22" s="267" t="s">
        <v>0</v>
      </c>
      <c r="S22" s="288"/>
      <c r="T22" s="267"/>
    </row>
    <row r="23" spans="1:20">
      <c r="A23" s="410" t="s">
        <v>236</v>
      </c>
      <c r="B23" s="272"/>
      <c r="C23" s="283"/>
      <c r="D23" s="284"/>
      <c r="E23" s="299"/>
      <c r="F23" s="283"/>
      <c r="G23" s="284"/>
      <c r="H23" s="299"/>
      <c r="I23" s="283">
        <f t="shared" si="3"/>
        <v>0</v>
      </c>
      <c r="J23" s="284">
        <f t="shared" si="3"/>
        <v>0</v>
      </c>
      <c r="K23" s="283"/>
      <c r="L23" s="286"/>
      <c r="M23" s="283"/>
      <c r="N23" s="284"/>
      <c r="O23" s="283">
        <f t="shared" si="4"/>
        <v>0</v>
      </c>
      <c r="P23" s="284">
        <f t="shared" si="4"/>
        <v>0</v>
      </c>
      <c r="Q23" s="267" t="s">
        <v>0</v>
      </c>
      <c r="S23" s="288"/>
      <c r="T23" s="267"/>
    </row>
    <row r="24" spans="1:20">
      <c r="A24" s="411" t="s">
        <v>237</v>
      </c>
      <c r="B24" s="272"/>
      <c r="C24" s="283"/>
      <c r="D24" s="284"/>
      <c r="E24" s="299"/>
      <c r="F24" s="283"/>
      <c r="G24" s="284"/>
      <c r="H24" s="299"/>
      <c r="I24" s="283">
        <f t="shared" si="3"/>
        <v>0</v>
      </c>
      <c r="J24" s="284">
        <f t="shared" si="3"/>
        <v>0</v>
      </c>
      <c r="K24" s="283"/>
      <c r="L24" s="286"/>
      <c r="M24" s="283"/>
      <c r="N24" s="284"/>
      <c r="O24" s="283">
        <f t="shared" si="4"/>
        <v>0</v>
      </c>
      <c r="P24" s="284">
        <f t="shared" si="4"/>
        <v>0</v>
      </c>
      <c r="Q24" s="267" t="s">
        <v>0</v>
      </c>
      <c r="S24" s="288"/>
      <c r="T24" s="267"/>
    </row>
    <row r="25" spans="1:20">
      <c r="A25" s="410" t="s">
        <v>238</v>
      </c>
      <c r="B25" s="272"/>
      <c r="C25" s="283"/>
      <c r="D25" s="284"/>
      <c r="E25" s="299"/>
      <c r="F25" s="283"/>
      <c r="G25" s="284"/>
      <c r="H25" s="299"/>
      <c r="I25" s="283">
        <f t="shared" si="3"/>
        <v>0</v>
      </c>
      <c r="J25" s="284">
        <f t="shared" si="3"/>
        <v>0</v>
      </c>
      <c r="K25" s="283"/>
      <c r="L25" s="286"/>
      <c r="M25" s="283"/>
      <c r="N25" s="284"/>
      <c r="O25" s="283">
        <f t="shared" si="4"/>
        <v>0</v>
      </c>
      <c r="P25" s="284">
        <f t="shared" si="4"/>
        <v>0</v>
      </c>
      <c r="Q25" s="267" t="s">
        <v>0</v>
      </c>
      <c r="R25" s="288"/>
      <c r="S25" s="288"/>
      <c r="T25" s="267"/>
    </row>
    <row r="26" spans="1:20">
      <c r="A26" s="412" t="s">
        <v>190</v>
      </c>
      <c r="B26" s="289"/>
      <c r="C26" s="302">
        <f>SUM(C20:C25)</f>
        <v>3070</v>
      </c>
      <c r="D26" s="417">
        <f>SUM(D20:D25)</f>
        <v>667525</v>
      </c>
      <c r="E26" s="420"/>
      <c r="F26" s="302">
        <f>SUM(F20:F25)</f>
        <v>3070</v>
      </c>
      <c r="G26" s="417">
        <f>SUM(G20:G25)</f>
        <v>691200</v>
      </c>
      <c r="H26" s="421"/>
      <c r="I26" s="302">
        <f t="shared" ref="I26:P26" si="5">SUM(I20:I25)</f>
        <v>3070</v>
      </c>
      <c r="J26" s="417">
        <f t="shared" si="5"/>
        <v>708143</v>
      </c>
      <c r="K26" s="302">
        <f t="shared" si="5"/>
        <v>0</v>
      </c>
      <c r="L26" s="422">
        <f t="shared" si="5"/>
        <v>0</v>
      </c>
      <c r="M26" s="302">
        <f t="shared" si="5"/>
        <v>-98</v>
      </c>
      <c r="N26" s="417">
        <f t="shared" si="5"/>
        <v>-16136</v>
      </c>
      <c r="O26" s="302">
        <f t="shared" si="5"/>
        <v>2972</v>
      </c>
      <c r="P26" s="417">
        <f t="shared" si="5"/>
        <v>692007</v>
      </c>
      <c r="Q26" s="267" t="s">
        <v>0</v>
      </c>
      <c r="R26" s="296"/>
      <c r="S26" s="296"/>
      <c r="T26" s="267"/>
    </row>
    <row r="27" spans="1:20">
      <c r="A27" s="413"/>
      <c r="B27" s="272"/>
      <c r="C27" s="283"/>
      <c r="D27" s="284"/>
      <c r="E27" s="272"/>
      <c r="F27" s="283"/>
      <c r="G27" s="284"/>
      <c r="H27" s="272"/>
      <c r="I27" s="283"/>
      <c r="J27" s="284"/>
      <c r="K27" s="283"/>
      <c r="L27" s="286"/>
      <c r="M27" s="283"/>
      <c r="N27" s="284"/>
      <c r="O27" s="283"/>
      <c r="P27" s="284"/>
      <c r="Q27" s="267" t="s">
        <v>0</v>
      </c>
      <c r="R27" s="288"/>
      <c r="S27" s="288"/>
      <c r="T27" s="267"/>
    </row>
    <row r="28" spans="1:20" ht="39" customHeight="1">
      <c r="A28" s="409" t="s">
        <v>247</v>
      </c>
      <c r="B28" s="272"/>
      <c r="C28" s="283"/>
      <c r="D28" s="284"/>
      <c r="E28" s="285"/>
      <c r="F28" s="283"/>
      <c r="G28" s="284"/>
      <c r="H28" s="285"/>
      <c r="I28" s="283"/>
      <c r="J28" s="284"/>
      <c r="K28" s="283"/>
      <c r="L28" s="286"/>
      <c r="M28" s="283"/>
      <c r="N28" s="284"/>
      <c r="O28" s="283"/>
      <c r="P28" s="284"/>
      <c r="Q28" s="267" t="s">
        <v>0</v>
      </c>
      <c r="R28" s="288"/>
      <c r="S28" s="288"/>
      <c r="T28" s="267"/>
    </row>
    <row r="29" spans="1:20" ht="30" customHeight="1">
      <c r="A29" s="410" t="s">
        <v>241</v>
      </c>
      <c r="B29" s="272"/>
      <c r="C29" s="283"/>
      <c r="D29" s="284"/>
      <c r="E29" s="285"/>
      <c r="F29" s="283"/>
      <c r="G29" s="284"/>
      <c r="H29" s="285"/>
      <c r="I29" s="283">
        <f t="shared" ref="I29:J32" si="6">+F29+C29</f>
        <v>0</v>
      </c>
      <c r="J29" s="284">
        <f t="shared" si="6"/>
        <v>0</v>
      </c>
      <c r="K29" s="283"/>
      <c r="L29" s="286"/>
      <c r="M29" s="283"/>
      <c r="N29" s="284"/>
      <c r="O29" s="283">
        <f t="shared" ref="O29:P32" si="7">+I29+K29+M29</f>
        <v>0</v>
      </c>
      <c r="P29" s="284">
        <f t="shared" si="7"/>
        <v>0</v>
      </c>
      <c r="Q29" s="267" t="s">
        <v>0</v>
      </c>
      <c r="R29" s="288"/>
      <c r="S29" s="288"/>
      <c r="T29" s="267"/>
    </row>
    <row r="30" spans="1:20" ht="38.25">
      <c r="A30" s="410" t="s">
        <v>242</v>
      </c>
      <c r="B30" s="272"/>
      <c r="C30" s="283"/>
      <c r="D30" s="284"/>
      <c r="E30" s="285"/>
      <c r="F30" s="283"/>
      <c r="G30" s="284"/>
      <c r="H30" s="285"/>
      <c r="I30" s="283">
        <f t="shared" si="6"/>
        <v>0</v>
      </c>
      <c r="J30" s="284">
        <f t="shared" si="6"/>
        <v>0</v>
      </c>
      <c r="K30" s="283"/>
      <c r="L30" s="286"/>
      <c r="M30" s="283"/>
      <c r="N30" s="284"/>
      <c r="O30" s="283">
        <f t="shared" si="7"/>
        <v>0</v>
      </c>
      <c r="P30" s="284">
        <f t="shared" si="7"/>
        <v>0</v>
      </c>
      <c r="Q30" s="267" t="s">
        <v>0</v>
      </c>
      <c r="R30" s="288"/>
      <c r="S30" s="288"/>
      <c r="T30" s="267"/>
    </row>
    <row r="31" spans="1:20" ht="42" customHeight="1">
      <c r="A31" s="410" t="s">
        <v>243</v>
      </c>
      <c r="B31" s="272"/>
      <c r="C31" s="283"/>
      <c r="D31" s="284"/>
      <c r="E31" s="285"/>
      <c r="F31" s="283"/>
      <c r="G31" s="284"/>
      <c r="H31" s="285"/>
      <c r="I31" s="283">
        <f t="shared" si="6"/>
        <v>0</v>
      </c>
      <c r="J31" s="284">
        <f t="shared" si="6"/>
        <v>0</v>
      </c>
      <c r="K31" s="283"/>
      <c r="L31" s="286"/>
      <c r="M31" s="283"/>
      <c r="N31" s="284"/>
      <c r="O31" s="283">
        <f t="shared" si="7"/>
        <v>0</v>
      </c>
      <c r="P31" s="284">
        <f t="shared" si="7"/>
        <v>0</v>
      </c>
      <c r="Q31" s="267" t="s">
        <v>0</v>
      </c>
      <c r="R31" s="288"/>
      <c r="S31" s="288"/>
      <c r="T31" s="267"/>
    </row>
    <row r="32" spans="1:20" ht="25.5">
      <c r="A32" s="410" t="s">
        <v>244</v>
      </c>
      <c r="B32" s="272"/>
      <c r="C32" s="283"/>
      <c r="D32" s="284"/>
      <c r="E32" s="285"/>
      <c r="F32" s="283"/>
      <c r="G32" s="284"/>
      <c r="H32" s="285"/>
      <c r="I32" s="423">
        <f t="shared" si="6"/>
        <v>0</v>
      </c>
      <c r="J32" s="424">
        <f t="shared" si="6"/>
        <v>0</v>
      </c>
      <c r="K32" s="283"/>
      <c r="L32" s="286"/>
      <c r="M32" s="283"/>
      <c r="N32" s="284"/>
      <c r="O32" s="283">
        <f t="shared" si="7"/>
        <v>0</v>
      </c>
      <c r="P32" s="284">
        <f t="shared" si="7"/>
        <v>0</v>
      </c>
      <c r="Q32" s="267" t="s">
        <v>0</v>
      </c>
      <c r="R32" s="288"/>
      <c r="S32" s="288"/>
      <c r="T32" s="267"/>
    </row>
    <row r="33" spans="1:20">
      <c r="A33" s="412" t="s">
        <v>191</v>
      </c>
      <c r="B33" s="289"/>
      <c r="C33" s="302">
        <f>SUM(C29:C32)</f>
        <v>0</v>
      </c>
      <c r="D33" s="417">
        <f>SUM(D29:D32)</f>
        <v>0</v>
      </c>
      <c r="E33" s="418"/>
      <c r="F33" s="302">
        <f>SUM(F29:F32)</f>
        <v>0</v>
      </c>
      <c r="G33" s="417">
        <f>SUM(G29:G32)</f>
        <v>0</v>
      </c>
      <c r="H33" s="419"/>
      <c r="I33" s="302">
        <f t="shared" ref="I33:P33" si="8">SUM(I29:I32)</f>
        <v>0</v>
      </c>
      <c r="J33" s="417">
        <f t="shared" si="8"/>
        <v>0</v>
      </c>
      <c r="K33" s="302">
        <f t="shared" si="8"/>
        <v>0</v>
      </c>
      <c r="L33" s="422">
        <f t="shared" si="8"/>
        <v>0</v>
      </c>
      <c r="M33" s="302">
        <f t="shared" si="8"/>
        <v>0</v>
      </c>
      <c r="N33" s="417">
        <f t="shared" si="8"/>
        <v>0</v>
      </c>
      <c r="O33" s="302">
        <f t="shared" si="8"/>
        <v>0</v>
      </c>
      <c r="P33" s="417">
        <f t="shared" si="8"/>
        <v>0</v>
      </c>
      <c r="Q33" s="267" t="s">
        <v>0</v>
      </c>
      <c r="R33" s="296"/>
      <c r="S33" s="296"/>
      <c r="T33" s="267"/>
    </row>
    <row r="34" spans="1:20" ht="13.5" thickBot="1">
      <c r="A34" s="572"/>
      <c r="B34" s="573"/>
      <c r="C34" s="574"/>
      <c r="D34" s="574"/>
      <c r="E34" s="575"/>
      <c r="F34" s="574"/>
      <c r="G34" s="574"/>
      <c r="H34" s="575"/>
      <c r="I34" s="574"/>
      <c r="J34" s="574"/>
      <c r="K34" s="574"/>
      <c r="L34" s="574"/>
      <c r="M34" s="576"/>
      <c r="N34" s="574"/>
      <c r="O34" s="574"/>
      <c r="P34" s="574"/>
      <c r="Q34" s="267"/>
      <c r="R34" s="296"/>
      <c r="S34" s="296"/>
      <c r="T34" s="267"/>
    </row>
    <row r="35" spans="1:20" ht="13.5" thickBot="1">
      <c r="A35" s="303" t="s">
        <v>181</v>
      </c>
      <c r="B35" s="304"/>
      <c r="C35" s="305">
        <v>5080</v>
      </c>
      <c r="D35" s="306">
        <v>1112542</v>
      </c>
      <c r="E35" s="304">
        <v>1112542</v>
      </c>
      <c r="F35" s="305">
        <v>5080</v>
      </c>
      <c r="G35" s="306">
        <v>1152000</v>
      </c>
      <c r="H35" s="304">
        <v>5080</v>
      </c>
      <c r="I35" s="305">
        <v>5080</v>
      </c>
      <c r="J35" s="306">
        <v>1180239</v>
      </c>
      <c r="K35" s="305">
        <f t="shared" ref="K35:L35" si="9">K12+K21+K28</f>
        <v>0</v>
      </c>
      <c r="L35" s="306">
        <f t="shared" si="9"/>
        <v>0</v>
      </c>
      <c r="M35" s="305">
        <v>-164</v>
      </c>
      <c r="N35" s="306">
        <v>-26894</v>
      </c>
      <c r="O35" s="305">
        <v>4916</v>
      </c>
      <c r="P35" s="306">
        <v>1153345</v>
      </c>
      <c r="Q35" s="267">
        <v>1153345</v>
      </c>
      <c r="R35" s="296"/>
      <c r="S35" s="296"/>
      <c r="T35" s="267"/>
    </row>
    <row r="36" spans="1:20" ht="13.5" thickBot="1">
      <c r="A36" s="572"/>
      <c r="B36" s="573"/>
      <c r="C36" s="574"/>
      <c r="D36" s="574"/>
      <c r="E36" s="575"/>
      <c r="F36" s="574"/>
      <c r="G36" s="574"/>
      <c r="H36" s="575"/>
      <c r="I36" s="574"/>
      <c r="J36" s="574"/>
      <c r="K36" s="574"/>
      <c r="L36" s="574"/>
      <c r="M36" s="576"/>
      <c r="N36" s="574"/>
      <c r="O36" s="574"/>
      <c r="P36" s="574"/>
      <c r="Q36" s="267"/>
      <c r="R36" s="296"/>
      <c r="S36" s="296"/>
      <c r="T36" s="267"/>
    </row>
    <row r="37" spans="1:20" ht="15.75" thickBot="1">
      <c r="A37" s="567" t="s">
        <v>296</v>
      </c>
      <c r="B37" s="304"/>
      <c r="C37" s="577">
        <f>C14+C23+C30</f>
        <v>0</v>
      </c>
      <c r="D37" s="578">
        <f>D14+D23+D30</f>
        <v>0</v>
      </c>
      <c r="E37" s="579"/>
      <c r="F37" s="577">
        <f>F14+F23+F30</f>
        <v>0</v>
      </c>
      <c r="G37" s="578">
        <f>G14+G23+G30</f>
        <v>0</v>
      </c>
      <c r="H37" s="579"/>
      <c r="I37" s="577">
        <f t="shared" ref="I37:O37" si="10">I14+I23+I30</f>
        <v>0</v>
      </c>
      <c r="J37" s="578">
        <f t="shared" si="10"/>
        <v>0</v>
      </c>
      <c r="K37" s="577">
        <f t="shared" si="10"/>
        <v>0</v>
      </c>
      <c r="L37" s="578">
        <f t="shared" si="10"/>
        <v>0</v>
      </c>
      <c r="M37" s="577">
        <f t="shared" si="10"/>
        <v>0</v>
      </c>
      <c r="N37" s="578">
        <v>-13428</v>
      </c>
      <c r="O37" s="577">
        <f t="shared" si="10"/>
        <v>0</v>
      </c>
      <c r="P37" s="578">
        <v>-13428</v>
      </c>
      <c r="Q37" s="267"/>
      <c r="R37" s="296"/>
      <c r="S37" s="296"/>
      <c r="T37" s="267"/>
    </row>
    <row r="38" spans="1:20" ht="13.5" thickBot="1">
      <c r="A38" s="572"/>
      <c r="B38" s="573"/>
      <c r="C38" s="574"/>
      <c r="D38" s="574"/>
      <c r="E38" s="575"/>
      <c r="F38" s="574"/>
      <c r="G38" s="574"/>
      <c r="H38" s="575"/>
      <c r="I38" s="574"/>
      <c r="J38" s="574"/>
      <c r="K38" s="574"/>
      <c r="L38" s="574"/>
      <c r="M38" s="576"/>
      <c r="N38" s="574"/>
      <c r="O38" s="574"/>
      <c r="P38" s="574"/>
      <c r="Q38" s="267"/>
      <c r="R38" s="296"/>
      <c r="S38" s="296"/>
      <c r="T38" s="267"/>
    </row>
    <row r="39" spans="1:20" s="309" customFormat="1" ht="18.75" customHeight="1" thickBot="1">
      <c r="A39" s="303" t="s">
        <v>192</v>
      </c>
      <c r="B39" s="304"/>
      <c r="C39" s="305">
        <f>C17+C26+C33</f>
        <v>5080</v>
      </c>
      <c r="D39" s="306">
        <f>D17+D26+D33</f>
        <v>1112542</v>
      </c>
      <c r="E39" s="304"/>
      <c r="F39" s="305">
        <f>F17+F26+F33</f>
        <v>5080</v>
      </c>
      <c r="G39" s="306">
        <f>G17+G26+G33</f>
        <v>1152000</v>
      </c>
      <c r="H39" s="304"/>
      <c r="I39" s="305">
        <f t="shared" ref="I39:O39" si="11">I17+I26+I33</f>
        <v>5080</v>
      </c>
      <c r="J39" s="306">
        <f t="shared" si="11"/>
        <v>1180239</v>
      </c>
      <c r="K39" s="305">
        <f t="shared" si="11"/>
        <v>0</v>
      </c>
      <c r="L39" s="306">
        <f t="shared" si="11"/>
        <v>0</v>
      </c>
      <c r="M39" s="305">
        <f t="shared" si="11"/>
        <v>-164</v>
      </c>
      <c r="N39" s="306">
        <f>N37+N35</f>
        <v>-40322</v>
      </c>
      <c r="O39" s="305">
        <f t="shared" si="11"/>
        <v>4916</v>
      </c>
      <c r="P39" s="306">
        <f>P37+P35</f>
        <v>1139917</v>
      </c>
      <c r="Q39" s="267" t="s">
        <v>23</v>
      </c>
      <c r="R39" s="307"/>
      <c r="S39" s="308"/>
      <c r="T39" s="267"/>
    </row>
    <row r="40" spans="1:20">
      <c r="A40" s="311"/>
      <c r="B40" s="311"/>
      <c r="C40" s="307"/>
      <c r="D40" s="308"/>
      <c r="E40" s="311"/>
      <c r="F40" s="307"/>
      <c r="G40" s="308"/>
      <c r="H40" s="311"/>
      <c r="I40" s="307"/>
      <c r="J40" s="308"/>
      <c r="K40" s="309"/>
      <c r="L40" s="309"/>
      <c r="M40" s="309"/>
      <c r="N40" s="309"/>
      <c r="O40" s="309"/>
      <c r="P40" s="309"/>
      <c r="Q40" s="309"/>
      <c r="R40" s="310"/>
      <c r="S40" s="310"/>
      <c r="T40" s="267"/>
    </row>
    <row r="41" spans="1:20">
      <c r="A41" s="311"/>
      <c r="B41" s="311"/>
      <c r="C41" s="307"/>
      <c r="D41" s="308"/>
      <c r="E41" s="311"/>
      <c r="F41" s="307"/>
      <c r="G41" s="308"/>
      <c r="H41" s="311"/>
      <c r="I41" s="307"/>
      <c r="J41" s="308"/>
      <c r="K41" s="309"/>
      <c r="L41" s="309"/>
      <c r="M41" s="309"/>
      <c r="N41" s="309"/>
      <c r="O41" s="309"/>
      <c r="P41" s="309"/>
      <c r="Q41" s="309"/>
      <c r="R41" s="310"/>
      <c r="S41" s="310"/>
      <c r="T41" s="267"/>
    </row>
    <row r="42" spans="1:20">
      <c r="A42" s="311"/>
      <c r="B42" s="311"/>
      <c r="C42" s="307"/>
      <c r="D42" s="308"/>
      <c r="E42" s="311"/>
      <c r="F42" s="307"/>
      <c r="G42" s="308"/>
      <c r="H42" s="311"/>
      <c r="I42" s="307"/>
      <c r="J42" s="308"/>
      <c r="K42" s="309"/>
      <c r="L42" s="309"/>
      <c r="M42" s="309"/>
      <c r="N42" s="309"/>
      <c r="O42" s="309"/>
      <c r="P42" s="309"/>
      <c r="Q42" s="309"/>
      <c r="R42" s="310"/>
      <c r="S42" s="310"/>
    </row>
    <row r="43" spans="1:20" ht="204.75" customHeight="1">
      <c r="A43" s="384"/>
      <c r="C43" s="384"/>
      <c r="D43" s="385"/>
    </row>
    <row r="44" spans="1:20" ht="15">
      <c r="A44" s="730"/>
      <c r="B44" s="731"/>
      <c r="C44" s="731"/>
      <c r="D44" s="731"/>
      <c r="E44" s="731"/>
      <c r="F44" s="731"/>
      <c r="G44" s="731"/>
      <c r="H44" s="315"/>
      <c r="I44" s="75"/>
      <c r="J44" s="75"/>
      <c r="K44" s="75"/>
      <c r="L44" s="75"/>
      <c r="M44" s="75"/>
      <c r="N44" s="75"/>
      <c r="O44" s="75"/>
      <c r="P44" s="75"/>
      <c r="Q44" s="75"/>
      <c r="R44" s="75"/>
      <c r="S44" s="75"/>
    </row>
    <row r="45" spans="1:20">
      <c r="A45" s="316"/>
      <c r="B45" s="316"/>
      <c r="C45" s="316"/>
      <c r="D45" s="316"/>
      <c r="E45" s="316"/>
      <c r="F45" s="316"/>
      <c r="G45" s="316"/>
      <c r="H45" s="316"/>
      <c r="I45" s="312"/>
      <c r="J45" s="312"/>
      <c r="K45" s="312"/>
      <c r="L45" s="312"/>
      <c r="M45" s="312"/>
      <c r="N45" s="312"/>
      <c r="O45" s="312"/>
      <c r="P45" s="312"/>
      <c r="Q45" s="312"/>
      <c r="R45" s="312"/>
      <c r="S45" s="312"/>
    </row>
    <row r="46" spans="1:20" ht="57" customHeight="1">
      <c r="A46" s="732"/>
      <c r="B46" s="733"/>
      <c r="C46" s="733"/>
      <c r="D46" s="733"/>
      <c r="E46" s="733"/>
      <c r="F46" s="733"/>
      <c r="G46" s="733"/>
      <c r="H46" s="314"/>
      <c r="I46" s="74"/>
      <c r="J46" s="313"/>
      <c r="K46" s="313"/>
      <c r="L46" s="313"/>
      <c r="M46" s="313"/>
      <c r="N46" s="313"/>
      <c r="O46" s="313"/>
      <c r="P46" s="313"/>
      <c r="Q46" s="313"/>
      <c r="R46" s="313"/>
      <c r="S46" s="313"/>
    </row>
    <row r="47" spans="1:20" ht="33.75" customHeight="1">
      <c r="A47" s="732"/>
      <c r="B47" s="733"/>
      <c r="C47" s="733"/>
      <c r="D47" s="733"/>
      <c r="E47" s="733"/>
      <c r="F47" s="733"/>
      <c r="G47" s="733"/>
      <c r="H47" s="314"/>
      <c r="I47" s="74"/>
      <c r="J47" s="313"/>
      <c r="K47" s="313"/>
      <c r="L47" s="313"/>
      <c r="M47" s="313"/>
      <c r="N47" s="313"/>
      <c r="O47" s="313"/>
      <c r="P47" s="313"/>
      <c r="Q47" s="313"/>
      <c r="R47" s="313"/>
      <c r="S47" s="313"/>
    </row>
    <row r="48" spans="1:20" ht="15">
      <c r="A48" s="716"/>
      <c r="B48" s="717"/>
      <c r="C48" s="717"/>
      <c r="D48" s="717"/>
      <c r="E48" s="717"/>
      <c r="F48" s="717"/>
      <c r="G48" s="717"/>
      <c r="H48" s="717"/>
      <c r="I48" s="717"/>
      <c r="J48" s="718"/>
      <c r="K48" s="718"/>
      <c r="L48" s="718"/>
      <c r="M48" s="718"/>
      <c r="N48" s="718"/>
      <c r="O48" s="718"/>
      <c r="P48" s="718"/>
      <c r="Q48" s="718"/>
      <c r="R48" s="718"/>
      <c r="S48" s="718"/>
    </row>
    <row r="49" spans="1:19" ht="15">
      <c r="A49" s="716"/>
      <c r="B49" s="717"/>
      <c r="C49" s="717"/>
      <c r="D49" s="717"/>
      <c r="E49" s="717"/>
      <c r="F49" s="717"/>
      <c r="G49" s="717"/>
      <c r="H49" s="717"/>
      <c r="I49" s="717"/>
      <c r="J49" s="718"/>
      <c r="K49" s="718"/>
      <c r="L49" s="718"/>
      <c r="M49" s="718"/>
      <c r="N49" s="718"/>
      <c r="O49" s="718"/>
      <c r="P49" s="718"/>
      <c r="Q49" s="718"/>
      <c r="R49" s="718"/>
      <c r="S49" s="718"/>
    </row>
    <row r="50" spans="1:19">
      <c r="S50" s="267"/>
    </row>
  </sheetData>
  <customSheetViews>
    <customSheetView guid="{3118AF25-8423-420A-806A-487665220C68}" scale="75" showPageBreaks="1" printArea="1" hiddenRows="1" view="pageBreakPreview" topLeftCell="A8">
      <selection activeCell="P43" sqref="P43"/>
      <pageMargins left="0.75" right="0.75" top="1" bottom="0.79" header="0.5" footer="0.5"/>
      <printOptions horizontalCentered="1"/>
      <pageSetup scale="54" orientation="landscape" r:id="rId1"/>
      <headerFooter alignWithMargins="0">
        <oddFooter>&amp;C&amp;"Times New Roman,Regular"Exhibit D - Resources by DOJ Strategic Goals &amp; Strategic Objectives</oddFooter>
      </headerFooter>
    </customSheetView>
    <customSheetView guid="{56C0A34E-45B4-448B-85E5-70B3A8E63333}" scale="75" showPageBreaks="1" printArea="1" hiddenRows="1" view="pageBreakPreview" topLeftCell="A7">
      <selection activeCell="F11" sqref="F11"/>
      <pageMargins left="0.75" right="0.75" top="1" bottom="0.79" header="0.5" footer="0.5"/>
      <printOptions horizontalCentered="1"/>
      <pageSetup scale="54" orientation="landscape" r:id="rId2"/>
      <headerFooter alignWithMargins="0">
        <oddFooter>&amp;C&amp;"Times New Roman,Regular"Exhibit D - Resources by DOJ Strategic Goals &amp; Strategic Objectives</oddFooter>
      </headerFooter>
    </customSheetView>
    <customSheetView guid="{4148B88B-8ED7-4FDE-9459-DEB244AD0552}" scale="75" showPageBreaks="1" printArea="1" hiddenRows="1" view="pageBreakPreview">
      <selection activeCell="D45" sqref="D45"/>
      <pageMargins left="0.75" right="0.75" top="1" bottom="0.79" header="0.5" footer="0.5"/>
      <printOptions horizontalCentered="1"/>
      <pageSetup scale="54" orientation="landscape" r:id="rId3"/>
      <headerFooter alignWithMargins="0">
        <oddFooter>&amp;C&amp;"Times New Roman,Regular"Exhibit D - Resources by DOJ Strategic Goals &amp; Strategic Objectives</oddFooter>
      </headerFooter>
    </customSheetView>
    <customSheetView guid="{12C66D54-5067-4346-818B-6EAB1C8A9183}" scale="70" showPageBreaks="1" printArea="1" hiddenRows="1" view="pageBreakPreview">
      <selection activeCell="J23" sqref="J23"/>
      <pageMargins left="0.75" right="0.75" top="1" bottom="0.79" header="0.5" footer="0.5"/>
      <printOptions horizontalCentered="1"/>
      <pageSetup scale="54" orientation="landscape" r:id="rId4"/>
      <headerFooter alignWithMargins="0">
        <oddFooter>&amp;C&amp;"Times New Roman,Regular"Exhibit D - Resources by DOJ Strategic Goals &amp; Strategic Objectives</oddFooter>
      </headerFooter>
    </customSheetView>
    <customSheetView guid="{A8222A56-4163-43FF-A952-8C1396AAF3AC}" scale="70" showPageBreaks="1" printArea="1" hiddenRows="1" view="pageBreakPreview" topLeftCell="B14">
      <selection activeCell="M21" sqref="M21"/>
      <pageMargins left="0.75" right="0.75" top="1" bottom="0.79" header="0.5" footer="0.5"/>
      <printOptions horizontalCentered="1"/>
      <pageSetup scale="54" orientation="landscape" r:id="rId5"/>
      <headerFooter alignWithMargins="0">
        <oddFooter>&amp;C&amp;"Times New Roman,Regular"Exhibit D - Resources by DOJ Strategic Goals &amp; Strategic Objectives</oddFooter>
      </headerFooter>
    </customSheetView>
  </customSheetViews>
  <mergeCells count="17">
    <mergeCell ref="A49:S49"/>
    <mergeCell ref="M9:N9"/>
    <mergeCell ref="A10:A11"/>
    <mergeCell ref="F8:G9"/>
    <mergeCell ref="O8:P9"/>
    <mergeCell ref="K8:N8"/>
    <mergeCell ref="A48:S48"/>
    <mergeCell ref="K9:L9"/>
    <mergeCell ref="I8:J9"/>
    <mergeCell ref="A44:G44"/>
    <mergeCell ref="A47:G47"/>
    <mergeCell ref="A46:G46"/>
    <mergeCell ref="A1:P1"/>
    <mergeCell ref="A3:P3"/>
    <mergeCell ref="A4:P4"/>
    <mergeCell ref="A5:P5"/>
    <mergeCell ref="C8:D9"/>
  </mergeCells>
  <printOptions horizontalCentered="1"/>
  <pageMargins left="0.75" right="0.75" top="1" bottom="0.79" header="0.5" footer="0.5"/>
  <pageSetup scale="54" orientation="landscape" r:id="rId6"/>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dimension ref="A1:X54"/>
  <sheetViews>
    <sheetView view="pageBreakPreview" zoomScale="75" zoomScaleNormal="100" zoomScaleSheetLayoutView="75" workbookViewId="0">
      <selection activeCell="I48" sqref="I48"/>
    </sheetView>
  </sheetViews>
  <sheetFormatPr defaultRowHeight="15"/>
  <cols>
    <col min="1" max="1" width="44.33203125" style="433" customWidth="1"/>
    <col min="2" max="2" width="9.5546875" style="433" customWidth="1"/>
    <col min="3" max="3" width="13.109375" style="433" customWidth="1"/>
    <col min="4" max="4" width="10.33203125" style="433" customWidth="1"/>
    <col min="5" max="5" width="9.5546875" style="433" customWidth="1"/>
    <col min="6" max="6" width="16.77734375" style="433" customWidth="1"/>
    <col min="7" max="7" width="7.6640625" style="39" customWidth="1"/>
    <col min="8" max="8" width="7.77734375" style="39" customWidth="1"/>
    <col min="9" max="9" width="12.109375" style="39" customWidth="1"/>
    <col min="10" max="10" width="8.88671875" style="433"/>
    <col min="11" max="11" width="45.6640625" style="435" customWidth="1"/>
    <col min="12" max="16384" width="8.88671875" style="433"/>
  </cols>
  <sheetData>
    <row r="1" spans="1:24" ht="20.25">
      <c r="A1" s="739" t="s">
        <v>203</v>
      </c>
      <c r="B1" s="740"/>
      <c r="C1" s="740"/>
      <c r="D1" s="740"/>
      <c r="E1" s="740"/>
      <c r="F1" s="740"/>
      <c r="G1" s="740"/>
      <c r="H1" s="740"/>
      <c r="I1" s="740"/>
      <c r="J1" s="435" t="s">
        <v>0</v>
      </c>
    </row>
    <row r="2" spans="1:24" ht="13.5" customHeight="1">
      <c r="A2" s="741" t="s">
        <v>173</v>
      </c>
      <c r="B2" s="741"/>
      <c r="C2" s="741"/>
      <c r="D2" s="741"/>
      <c r="E2" s="741"/>
      <c r="F2" s="741"/>
      <c r="G2" s="741"/>
      <c r="H2" s="741"/>
      <c r="I2" s="742"/>
      <c r="J2" s="435" t="s">
        <v>0</v>
      </c>
    </row>
    <row r="3" spans="1:24" ht="15" customHeight="1">
      <c r="A3" s="743" t="s">
        <v>143</v>
      </c>
      <c r="B3" s="709"/>
      <c r="C3" s="709"/>
      <c r="D3" s="709"/>
      <c r="E3" s="709"/>
      <c r="F3" s="709"/>
      <c r="G3" s="709"/>
      <c r="H3" s="709"/>
      <c r="I3" s="709"/>
      <c r="J3" s="435" t="s">
        <v>0</v>
      </c>
      <c r="L3" s="434"/>
      <c r="M3" s="434"/>
      <c r="N3" s="434"/>
      <c r="O3" s="434"/>
      <c r="P3" s="434"/>
      <c r="Q3" s="434"/>
      <c r="R3" s="434"/>
      <c r="S3" s="434"/>
      <c r="T3" s="434"/>
      <c r="U3" s="434"/>
      <c r="V3" s="434"/>
      <c r="W3" s="434"/>
      <c r="X3" s="434"/>
    </row>
    <row r="4" spans="1:24" ht="15.75">
      <c r="A4" s="744" t="str">
        <f>+'[3]B. Summary of Requirements '!A5</f>
        <v>Bureau of Alcohol, Tobacco, Firearms and Explosives</v>
      </c>
      <c r="B4" s="709"/>
      <c r="C4" s="709"/>
      <c r="D4" s="709"/>
      <c r="E4" s="709"/>
      <c r="F4" s="709"/>
      <c r="G4" s="709"/>
      <c r="H4" s="709"/>
      <c r="I4" s="709"/>
      <c r="J4" s="435" t="s">
        <v>0</v>
      </c>
      <c r="L4" s="432"/>
      <c r="M4" s="434"/>
      <c r="N4" s="434"/>
      <c r="O4" s="434"/>
      <c r="P4" s="434"/>
      <c r="Q4" s="434"/>
      <c r="R4" s="434"/>
      <c r="S4" s="434"/>
      <c r="T4" s="434"/>
      <c r="U4" s="434"/>
      <c r="V4" s="434"/>
      <c r="W4" s="434"/>
      <c r="X4" s="434"/>
    </row>
    <row r="5" spans="1:24">
      <c r="A5" s="745"/>
      <c r="B5" s="745"/>
      <c r="C5" s="745"/>
      <c r="D5" s="745"/>
      <c r="E5" s="745"/>
      <c r="F5" s="745"/>
      <c r="G5" s="745"/>
      <c r="H5" s="745"/>
      <c r="I5" s="745"/>
      <c r="J5" s="435" t="s">
        <v>0</v>
      </c>
      <c r="L5" s="55"/>
      <c r="M5" s="434"/>
      <c r="N5" s="434"/>
      <c r="O5" s="434"/>
      <c r="P5" s="434"/>
      <c r="Q5" s="434"/>
      <c r="R5" s="434"/>
      <c r="S5" s="434"/>
      <c r="T5" s="434"/>
      <c r="U5" s="434"/>
      <c r="V5" s="434"/>
      <c r="W5" s="434"/>
      <c r="X5" s="434"/>
    </row>
    <row r="6" spans="1:24" ht="15.75">
      <c r="A6" s="436"/>
      <c r="B6" s="437"/>
      <c r="C6" s="437"/>
      <c r="D6" s="437"/>
      <c r="E6" s="437"/>
      <c r="F6" s="437"/>
      <c r="G6" s="438" t="s">
        <v>147</v>
      </c>
      <c r="H6" s="438" t="s">
        <v>46</v>
      </c>
      <c r="I6" s="438" t="s">
        <v>174</v>
      </c>
      <c r="J6" s="435" t="s">
        <v>0</v>
      </c>
      <c r="K6" s="98"/>
      <c r="L6" s="55"/>
      <c r="M6" s="434"/>
      <c r="N6" s="434"/>
      <c r="O6" s="434"/>
      <c r="P6" s="434"/>
      <c r="Q6" s="434"/>
      <c r="R6" s="434"/>
      <c r="S6" s="434"/>
      <c r="T6" s="434"/>
      <c r="U6" s="434"/>
      <c r="V6" s="434"/>
      <c r="W6" s="434"/>
      <c r="X6" s="434"/>
    </row>
    <row r="7" spans="1:24" ht="15.75">
      <c r="A7" s="734" t="s">
        <v>50</v>
      </c>
      <c r="B7" s="735"/>
      <c r="C7" s="735"/>
      <c r="D7" s="735"/>
      <c r="E7" s="735"/>
      <c r="F7" s="735"/>
      <c r="G7" s="735"/>
      <c r="H7" s="735"/>
      <c r="I7" s="735"/>
      <c r="J7" s="435" t="s">
        <v>0</v>
      </c>
      <c r="K7" s="98"/>
      <c r="L7" s="55"/>
      <c r="M7" s="55"/>
      <c r="N7" s="55"/>
    </row>
    <row r="8" spans="1:24" ht="15.75">
      <c r="A8" s="439"/>
      <c r="B8" s="439"/>
      <c r="C8" s="439"/>
      <c r="D8" s="439"/>
      <c r="E8" s="439"/>
      <c r="F8" s="439"/>
      <c r="G8" s="438"/>
      <c r="H8" s="438"/>
      <c r="I8" s="438"/>
      <c r="J8" s="435" t="s">
        <v>0</v>
      </c>
      <c r="K8" s="98"/>
      <c r="L8" s="55"/>
    </row>
    <row r="9" spans="1:24" ht="32.25" customHeight="1">
      <c r="A9" s="749" t="s">
        <v>259</v>
      </c>
      <c r="B9" s="747"/>
      <c r="C9" s="747"/>
      <c r="D9" s="747"/>
      <c r="E9" s="747"/>
      <c r="F9" s="747"/>
      <c r="G9" s="438"/>
      <c r="H9" s="438"/>
      <c r="I9" s="440">
        <v>1140000</v>
      </c>
      <c r="J9" s="435" t="s">
        <v>0</v>
      </c>
      <c r="K9" s="98"/>
      <c r="L9" s="55"/>
    </row>
    <row r="10" spans="1:24" ht="15.75" customHeight="1">
      <c r="A10" s="441"/>
      <c r="B10" s="442"/>
      <c r="C10" s="442"/>
      <c r="D10" s="442"/>
      <c r="E10" s="442"/>
      <c r="F10" s="442"/>
      <c r="G10" s="438"/>
      <c r="H10" s="438"/>
      <c r="I10" s="440"/>
      <c r="J10" s="435" t="s">
        <v>0</v>
      </c>
      <c r="K10" s="98"/>
      <c r="L10" s="55"/>
    </row>
    <row r="11" spans="1:24" ht="32.25" customHeight="1">
      <c r="A11" s="749" t="s">
        <v>260</v>
      </c>
      <c r="B11" s="747"/>
      <c r="C11" s="747"/>
      <c r="D11" s="747"/>
      <c r="E11" s="747"/>
      <c r="F11" s="747"/>
      <c r="G11" s="438"/>
      <c r="H11" s="438"/>
      <c r="I11" s="440">
        <v>451000</v>
      </c>
      <c r="J11" s="435" t="s">
        <v>0</v>
      </c>
      <c r="K11" s="98"/>
      <c r="L11" s="55"/>
    </row>
    <row r="12" spans="1:24" ht="15.75">
      <c r="A12" s="439"/>
      <c r="B12" s="439"/>
      <c r="C12" s="439"/>
      <c r="D12" s="439"/>
      <c r="E12" s="439"/>
      <c r="F12" s="439"/>
      <c r="G12" s="438"/>
      <c r="H12" s="438"/>
      <c r="I12" s="438"/>
      <c r="J12" s="435" t="s">
        <v>0</v>
      </c>
      <c r="K12" s="98"/>
      <c r="L12" s="55"/>
    </row>
    <row r="13" spans="1:24" s="151" customFormat="1" ht="60.75" customHeight="1">
      <c r="A13" s="748" t="s">
        <v>279</v>
      </c>
      <c r="B13" s="748"/>
      <c r="C13" s="748"/>
      <c r="D13" s="748"/>
      <c r="E13" s="748"/>
      <c r="F13" s="748"/>
      <c r="G13" s="443"/>
      <c r="H13" s="443"/>
      <c r="I13" s="444">
        <v>2600000</v>
      </c>
      <c r="J13" s="435" t="s">
        <v>0</v>
      </c>
      <c r="K13" s="98"/>
      <c r="L13" s="55"/>
    </row>
    <row r="14" spans="1:24" s="151" customFormat="1" ht="14.25" customHeight="1">
      <c r="A14" s="445"/>
      <c r="B14" s="445"/>
      <c r="C14" s="445"/>
      <c r="D14" s="445"/>
      <c r="E14" s="445"/>
      <c r="F14" s="445"/>
      <c r="G14" s="443"/>
      <c r="H14" s="443"/>
      <c r="I14" s="444"/>
      <c r="J14" s="435" t="s">
        <v>0</v>
      </c>
      <c r="K14" s="98"/>
      <c r="L14" s="55"/>
    </row>
    <row r="15" spans="1:24" s="151" customFormat="1" ht="20.25" customHeight="1">
      <c r="A15" s="749" t="s">
        <v>267</v>
      </c>
      <c r="B15" s="747"/>
      <c r="C15" s="747"/>
      <c r="D15" s="747"/>
      <c r="E15" s="747"/>
      <c r="F15" s="747"/>
      <c r="G15" s="443"/>
      <c r="H15" s="443"/>
      <c r="I15" s="444">
        <v>-306000</v>
      </c>
      <c r="J15" s="435" t="s">
        <v>0</v>
      </c>
      <c r="K15" s="98"/>
      <c r="L15" s="55"/>
    </row>
    <row r="16" spans="1:24" s="151" customFormat="1" ht="15" customHeight="1">
      <c r="A16" s="445"/>
      <c r="B16" s="445"/>
      <c r="C16" s="445"/>
      <c r="D16" s="445"/>
      <c r="E16" s="445"/>
      <c r="F16" s="445"/>
      <c r="G16" s="443"/>
      <c r="H16" s="443"/>
      <c r="I16" s="444"/>
      <c r="J16" s="435" t="s">
        <v>0</v>
      </c>
      <c r="K16" s="98"/>
      <c r="L16" s="55"/>
    </row>
    <row r="17" spans="1:12" s="151" customFormat="1" ht="27.75" customHeight="1">
      <c r="A17" s="750" t="s">
        <v>280</v>
      </c>
      <c r="B17" s="747"/>
      <c r="C17" s="747"/>
      <c r="D17" s="747"/>
      <c r="E17" s="747"/>
      <c r="F17" s="747"/>
      <c r="G17" s="443"/>
      <c r="H17" s="443"/>
      <c r="I17" s="444">
        <v>-29000</v>
      </c>
      <c r="J17" s="435" t="s">
        <v>0</v>
      </c>
      <c r="K17" s="98"/>
      <c r="L17" s="55"/>
    </row>
    <row r="18" spans="1:12" s="151" customFormat="1" ht="18.75" customHeight="1">
      <c r="A18" s="445"/>
      <c r="B18" s="445"/>
      <c r="C18" s="445"/>
      <c r="D18" s="445"/>
      <c r="E18" s="445"/>
      <c r="F18" s="447" t="s">
        <v>261</v>
      </c>
      <c r="G18" s="443"/>
      <c r="H18" s="443"/>
      <c r="I18" s="444">
        <f>SUM(I9:I17)</f>
        <v>3856000</v>
      </c>
      <c r="J18" s="435" t="s">
        <v>0</v>
      </c>
      <c r="K18" s="98"/>
      <c r="L18" s="55"/>
    </row>
    <row r="19" spans="1:12" s="151" customFormat="1" ht="15" customHeight="1">
      <c r="A19" s="445"/>
      <c r="B19" s="445"/>
      <c r="C19" s="445"/>
      <c r="D19" s="445"/>
      <c r="E19" s="445"/>
      <c r="F19" s="447"/>
      <c r="G19" s="443"/>
      <c r="H19" s="443"/>
      <c r="I19" s="444"/>
      <c r="J19" s="435" t="s">
        <v>0</v>
      </c>
      <c r="K19" s="98"/>
      <c r="L19" s="55"/>
    </row>
    <row r="20" spans="1:12" s="151" customFormat="1">
      <c r="A20" s="751" t="s">
        <v>175</v>
      </c>
      <c r="B20" s="752"/>
      <c r="C20" s="752"/>
      <c r="D20" s="752"/>
      <c r="E20" s="752"/>
      <c r="F20" s="752"/>
      <c r="G20" s="752"/>
      <c r="H20" s="752"/>
      <c r="I20" s="752"/>
      <c r="J20" s="435" t="s">
        <v>0</v>
      </c>
      <c r="K20" s="98"/>
      <c r="L20" s="55"/>
    </row>
    <row r="21" spans="1:12" s="151" customFormat="1" ht="12" customHeight="1">
      <c r="A21" s="448"/>
      <c r="B21" s="448"/>
      <c r="C21" s="448"/>
      <c r="D21" s="448"/>
      <c r="E21" s="448"/>
      <c r="F21" s="448"/>
      <c r="G21" s="448"/>
      <c r="H21" s="448"/>
      <c r="I21" s="448"/>
      <c r="J21" s="435" t="s">
        <v>0</v>
      </c>
      <c r="K21" s="435"/>
      <c r="L21" s="55"/>
    </row>
    <row r="22" spans="1:12" s="151" customFormat="1" ht="44.25" customHeight="1">
      <c r="A22" s="736" t="s">
        <v>281</v>
      </c>
      <c r="B22" s="736"/>
      <c r="C22" s="736"/>
      <c r="D22" s="736"/>
      <c r="E22" s="736"/>
      <c r="F22" s="736"/>
      <c r="G22" s="448"/>
      <c r="H22" s="448"/>
      <c r="I22" s="444">
        <v>2416000</v>
      </c>
      <c r="J22" s="435" t="s">
        <v>0</v>
      </c>
      <c r="K22" s="435"/>
      <c r="L22" s="55"/>
    </row>
    <row r="23" spans="1:12" s="151" customFormat="1" ht="15" customHeight="1">
      <c r="A23" s="450"/>
      <c r="B23" s="450"/>
      <c r="C23" s="450"/>
      <c r="D23" s="450"/>
      <c r="E23" s="450"/>
      <c r="F23" s="450"/>
      <c r="J23" s="435" t="s">
        <v>0</v>
      </c>
      <c r="K23" s="435"/>
      <c r="L23" s="55"/>
    </row>
    <row r="24" spans="1:12" s="151" customFormat="1" ht="48" customHeight="1">
      <c r="A24" s="748" t="s">
        <v>282</v>
      </c>
      <c r="B24" s="748"/>
      <c r="C24" s="748"/>
      <c r="D24" s="748"/>
      <c r="E24" s="748"/>
      <c r="F24" s="748"/>
      <c r="G24" s="438"/>
      <c r="H24" s="438"/>
      <c r="I24" s="444">
        <v>1300000</v>
      </c>
      <c r="J24" s="435" t="s">
        <v>0</v>
      </c>
      <c r="K24" s="435"/>
      <c r="L24" s="55"/>
    </row>
    <row r="25" spans="1:12">
      <c r="J25" s="435" t="s">
        <v>0</v>
      </c>
    </row>
    <row r="26" spans="1:12" s="151" customFormat="1" ht="45" customHeight="1">
      <c r="A26" s="749" t="s">
        <v>262</v>
      </c>
      <c r="B26" s="747"/>
      <c r="C26" s="747"/>
      <c r="D26" s="747"/>
      <c r="E26" s="747"/>
      <c r="F26" s="747"/>
      <c r="G26" s="443"/>
      <c r="H26" s="443"/>
      <c r="I26" s="444">
        <v>1237000</v>
      </c>
      <c r="J26" s="435" t="s">
        <v>0</v>
      </c>
      <c r="K26" s="435"/>
      <c r="L26" s="55"/>
    </row>
    <row r="27" spans="1:12">
      <c r="J27" s="435" t="s">
        <v>0</v>
      </c>
    </row>
    <row r="28" spans="1:12" s="151" customFormat="1" ht="90.75" customHeight="1">
      <c r="A28" s="749" t="s">
        <v>291</v>
      </c>
      <c r="B28" s="747"/>
      <c r="C28" s="747"/>
      <c r="D28" s="747"/>
      <c r="E28" s="747"/>
      <c r="F28" s="747"/>
      <c r="G28" s="438"/>
      <c r="H28" s="438"/>
      <c r="I28" s="444">
        <v>1908000</v>
      </c>
      <c r="J28" s="435" t="s">
        <v>0</v>
      </c>
      <c r="K28" s="435"/>
      <c r="L28" s="55"/>
    </row>
    <row r="29" spans="1:12" s="151" customFormat="1" ht="15" customHeight="1">
      <c r="A29" s="451"/>
      <c r="B29" s="451"/>
      <c r="C29" s="451"/>
      <c r="D29" s="451"/>
      <c r="E29" s="451"/>
      <c r="F29" s="451"/>
      <c r="G29" s="451"/>
      <c r="H29" s="451"/>
      <c r="I29" s="451"/>
      <c r="J29" s="435" t="s">
        <v>0</v>
      </c>
      <c r="K29" s="435"/>
      <c r="L29" s="55"/>
    </row>
    <row r="30" spans="1:12" s="151" customFormat="1" ht="32.25" customHeight="1">
      <c r="A30" s="755" t="s">
        <v>263</v>
      </c>
      <c r="B30" s="747"/>
      <c r="C30" s="747"/>
      <c r="D30" s="747"/>
      <c r="E30" s="747"/>
      <c r="F30" s="747"/>
      <c r="G30" s="443"/>
      <c r="H30" s="443"/>
      <c r="I30" s="444">
        <v>834000</v>
      </c>
      <c r="J30" s="435" t="s">
        <v>0</v>
      </c>
      <c r="K30" s="390"/>
      <c r="L30" s="55"/>
    </row>
    <row r="31" spans="1:12" s="151" customFormat="1" ht="13.5" customHeight="1">
      <c r="A31" s="448"/>
      <c r="B31" s="448"/>
      <c r="C31" s="448"/>
      <c r="D31" s="448"/>
      <c r="E31" s="448"/>
      <c r="F31" s="448"/>
      <c r="G31" s="448"/>
      <c r="H31" s="448"/>
      <c r="I31" s="448"/>
      <c r="J31" s="435" t="s">
        <v>0</v>
      </c>
      <c r="K31" s="435"/>
      <c r="L31" s="55"/>
    </row>
    <row r="32" spans="1:12" s="151" customFormat="1" ht="18" customHeight="1">
      <c r="A32" s="749" t="s">
        <v>264</v>
      </c>
      <c r="B32" s="747"/>
      <c r="C32" s="747"/>
      <c r="D32" s="747"/>
      <c r="E32" s="747"/>
      <c r="F32" s="747"/>
      <c r="G32" s="443"/>
      <c r="H32" s="443"/>
      <c r="I32" s="444">
        <v>3330000</v>
      </c>
      <c r="J32" s="435" t="s">
        <v>0</v>
      </c>
      <c r="K32" s="435"/>
      <c r="L32" s="55"/>
    </row>
    <row r="33" spans="1:12" s="151" customFormat="1" ht="15" customHeight="1">
      <c r="A33" s="441"/>
      <c r="B33" s="441"/>
      <c r="C33" s="441"/>
      <c r="D33" s="441"/>
      <c r="E33" s="441"/>
      <c r="F33" s="441"/>
      <c r="G33" s="441"/>
      <c r="H33" s="441"/>
      <c r="I33" s="441"/>
      <c r="J33" s="435" t="s">
        <v>0</v>
      </c>
      <c r="K33" s="435"/>
      <c r="L33" s="55"/>
    </row>
    <row r="34" spans="1:12" s="151" customFormat="1" ht="15" customHeight="1">
      <c r="A34" s="441"/>
      <c r="B34" s="441"/>
      <c r="C34" s="441"/>
      <c r="D34" s="441"/>
      <c r="E34" s="441"/>
      <c r="F34" s="441"/>
      <c r="G34" s="438" t="s">
        <v>147</v>
      </c>
      <c r="H34" s="438" t="s">
        <v>46</v>
      </c>
      <c r="I34" s="438" t="s">
        <v>174</v>
      </c>
      <c r="J34" s="435" t="s">
        <v>0</v>
      </c>
      <c r="K34" s="435"/>
      <c r="L34" s="55"/>
    </row>
    <row r="35" spans="1:12" s="151" customFormat="1" ht="33" customHeight="1">
      <c r="A35" s="756" t="s">
        <v>283</v>
      </c>
      <c r="B35" s="738"/>
      <c r="C35" s="738"/>
      <c r="D35" s="738"/>
      <c r="E35" s="738"/>
      <c r="F35" s="738"/>
      <c r="G35" s="443"/>
      <c r="H35" s="443"/>
      <c r="I35" s="444">
        <v>2623000</v>
      </c>
      <c r="J35" s="435" t="s">
        <v>0</v>
      </c>
      <c r="K35" s="390"/>
      <c r="L35" s="55"/>
    </row>
    <row r="36" spans="1:12" s="151" customFormat="1" ht="15" customHeight="1">
      <c r="A36" s="451"/>
      <c r="B36" s="451"/>
      <c r="C36" s="451"/>
      <c r="D36" s="451"/>
      <c r="E36" s="451"/>
      <c r="F36" s="451"/>
      <c r="G36" s="438"/>
      <c r="H36" s="438"/>
      <c r="I36" s="438"/>
      <c r="J36" s="435" t="s">
        <v>0</v>
      </c>
      <c r="K36" s="98"/>
      <c r="L36" s="55"/>
    </row>
    <row r="37" spans="1:12" s="151" customFormat="1" ht="81.75" customHeight="1">
      <c r="A37" s="746" t="s">
        <v>266</v>
      </c>
      <c r="B37" s="747"/>
      <c r="C37" s="747"/>
      <c r="D37" s="747"/>
      <c r="E37" s="747"/>
      <c r="F37" s="747"/>
      <c r="G37" s="443"/>
      <c r="H37" s="443"/>
      <c r="I37" s="444">
        <v>6823000</v>
      </c>
      <c r="J37" s="435" t="s">
        <v>0</v>
      </c>
      <c r="K37" s="98"/>
      <c r="L37" s="55"/>
    </row>
    <row r="38" spans="1:12" s="151" customFormat="1" ht="15" customHeight="1">
      <c r="A38" s="451"/>
      <c r="B38" s="451"/>
      <c r="C38" s="451"/>
      <c r="D38" s="451"/>
      <c r="E38" s="451"/>
      <c r="F38" s="451"/>
      <c r="G38" s="451"/>
      <c r="H38" s="451"/>
      <c r="I38" s="451"/>
      <c r="J38" s="435" t="s">
        <v>0</v>
      </c>
      <c r="K38" s="98"/>
      <c r="L38" s="55"/>
    </row>
    <row r="39" spans="1:12" s="151" customFormat="1" ht="33" customHeight="1">
      <c r="A39" s="746" t="s">
        <v>285</v>
      </c>
      <c r="B39" s="747"/>
      <c r="C39" s="747"/>
      <c r="D39" s="747"/>
      <c r="E39" s="747"/>
      <c r="F39" s="747"/>
      <c r="G39" s="443"/>
      <c r="H39" s="443"/>
      <c r="I39" s="444">
        <v>4066000</v>
      </c>
      <c r="J39" s="435" t="s">
        <v>0</v>
      </c>
      <c r="K39" s="98"/>
      <c r="L39" s="55"/>
    </row>
    <row r="40" spans="1:12" s="151" customFormat="1" ht="16.5" customHeight="1">
      <c r="A40" s="452"/>
      <c r="B40" s="442"/>
      <c r="C40" s="442"/>
      <c r="D40" s="442"/>
      <c r="E40" s="442"/>
      <c r="F40" s="442"/>
      <c r="G40" s="443"/>
      <c r="H40" s="443"/>
      <c r="I40" s="453"/>
      <c r="J40" s="435" t="s">
        <v>0</v>
      </c>
      <c r="K40" s="98"/>
      <c r="L40" s="55"/>
    </row>
    <row r="41" spans="1:12" s="151" customFormat="1" ht="45.75" customHeight="1">
      <c r="A41" s="746" t="s">
        <v>265</v>
      </c>
      <c r="B41" s="747"/>
      <c r="C41" s="747"/>
      <c r="D41" s="747"/>
      <c r="E41" s="747"/>
      <c r="F41" s="747"/>
      <c r="G41" s="443"/>
      <c r="H41" s="443"/>
      <c r="I41" s="444">
        <v>70000</v>
      </c>
      <c r="J41" s="435" t="s">
        <v>0</v>
      </c>
      <c r="K41" s="435"/>
      <c r="L41" s="55"/>
    </row>
    <row r="42" spans="1:12" s="151" customFormat="1" ht="15" customHeight="1">
      <c r="A42" s="550"/>
      <c r="B42" s="551"/>
      <c r="C42" s="551"/>
      <c r="D42" s="551"/>
      <c r="E42" s="551"/>
      <c r="F42" s="551"/>
      <c r="G42" s="552"/>
      <c r="H42" s="552"/>
      <c r="I42" s="444"/>
      <c r="J42" s="435"/>
      <c r="K42" s="435"/>
      <c r="L42" s="55"/>
    </row>
    <row r="43" spans="1:12" s="151" customFormat="1" ht="67.5" customHeight="1">
      <c r="A43" s="737" t="s">
        <v>284</v>
      </c>
      <c r="B43" s="738"/>
      <c r="C43" s="738"/>
      <c r="D43" s="738"/>
      <c r="E43" s="738"/>
      <c r="F43" s="738"/>
      <c r="G43" s="446"/>
      <c r="H43" s="446"/>
      <c r="I43" s="444">
        <v>-224000</v>
      </c>
      <c r="J43" s="435" t="s">
        <v>0</v>
      </c>
      <c r="K43" s="435"/>
      <c r="L43" s="152"/>
    </row>
    <row r="44" spans="1:12" s="151" customFormat="1" ht="15" customHeight="1">
      <c r="A44" s="451"/>
      <c r="B44" s="451"/>
      <c r="C44" s="451"/>
      <c r="D44" s="451"/>
      <c r="E44" s="451"/>
      <c r="F44" s="451"/>
      <c r="G44" s="451"/>
      <c r="H44" s="451"/>
      <c r="I44" s="451"/>
      <c r="J44" s="435" t="s">
        <v>0</v>
      </c>
      <c r="K44" s="435"/>
      <c r="L44" s="55"/>
    </row>
    <row r="45" spans="1:12" s="151" customFormat="1" ht="15.75" customHeight="1">
      <c r="A45" s="451"/>
      <c r="B45" s="451"/>
      <c r="C45" s="451"/>
      <c r="D45" s="451"/>
      <c r="E45" s="451"/>
      <c r="F45" s="454" t="s">
        <v>148</v>
      </c>
      <c r="G45" s="455">
        <f>SUM(G21:G44)</f>
        <v>0</v>
      </c>
      <c r="H45" s="455">
        <f>SUM(H21:H44)</f>
        <v>0</v>
      </c>
      <c r="I45" s="456">
        <f>SUM(I21:I44)</f>
        <v>24383000</v>
      </c>
      <c r="J45" s="435" t="s">
        <v>0</v>
      </c>
      <c r="K45" s="457"/>
      <c r="L45" s="55"/>
    </row>
    <row r="46" spans="1:12" s="151" customFormat="1" hidden="1">
      <c r="A46" s="458"/>
      <c r="B46" s="459"/>
      <c r="C46" s="459"/>
      <c r="D46" s="459"/>
      <c r="E46" s="459"/>
      <c r="F46" s="459"/>
      <c r="G46" s="448"/>
      <c r="H46" s="448"/>
      <c r="I46" s="448"/>
      <c r="J46" s="435" t="s">
        <v>0</v>
      </c>
      <c r="K46" s="457"/>
      <c r="L46" s="55"/>
    </row>
    <row r="47" spans="1:12" s="151" customFormat="1" ht="14.25" hidden="1" customHeight="1">
      <c r="A47" s="441"/>
      <c r="B47" s="442"/>
      <c r="C47" s="442"/>
      <c r="D47" s="442"/>
      <c r="E47" s="442"/>
      <c r="F47" s="442"/>
      <c r="G47" s="443"/>
      <c r="H47" s="443"/>
      <c r="I47" s="443"/>
      <c r="J47" s="435" t="s">
        <v>0</v>
      </c>
      <c r="K47" s="435"/>
      <c r="L47" s="152"/>
    </row>
    <row r="48" spans="1:12" s="151" customFormat="1" ht="14.25" hidden="1" customHeight="1">
      <c r="A48" s="441"/>
      <c r="B48" s="442"/>
      <c r="C48" s="442"/>
      <c r="D48" s="442"/>
      <c r="E48" s="442"/>
      <c r="F48" s="454" t="s">
        <v>149</v>
      </c>
      <c r="G48" s="443">
        <f>G43</f>
        <v>0</v>
      </c>
      <c r="H48" s="443">
        <f>H43</f>
        <v>0</v>
      </c>
      <c r="I48" s="460">
        <v>0</v>
      </c>
      <c r="J48" s="435" t="s">
        <v>0</v>
      </c>
      <c r="K48" s="435"/>
      <c r="L48" s="152"/>
    </row>
    <row r="49" spans="1:12" s="151" customFormat="1" ht="14.25" hidden="1" customHeight="1">
      <c r="A49" s="449"/>
      <c r="B49" s="442"/>
      <c r="C49" s="442"/>
      <c r="D49" s="442"/>
      <c r="E49" s="442"/>
      <c r="F49" s="454"/>
      <c r="G49" s="443"/>
      <c r="H49" s="443"/>
      <c r="I49" s="443"/>
      <c r="J49" s="435" t="s">
        <v>0</v>
      </c>
      <c r="K49" s="435"/>
      <c r="L49" s="152"/>
    </row>
    <row r="50" spans="1:12" s="151" customFormat="1" ht="14.25" customHeight="1">
      <c r="A50" s="449"/>
      <c r="B50" s="442"/>
      <c r="C50" s="442"/>
      <c r="D50" s="442"/>
      <c r="E50" s="442"/>
      <c r="F50" s="449"/>
      <c r="G50" s="443"/>
      <c r="H50" s="443"/>
      <c r="I50" s="443"/>
      <c r="J50" s="435" t="s">
        <v>0</v>
      </c>
      <c r="K50" s="435"/>
      <c r="L50" s="152"/>
    </row>
    <row r="51" spans="1:12" s="151" customFormat="1" ht="14.25" customHeight="1">
      <c r="A51" s="449"/>
      <c r="B51" s="442"/>
      <c r="C51" s="442"/>
      <c r="D51" s="442"/>
      <c r="E51" s="442"/>
      <c r="F51" s="454" t="s">
        <v>150</v>
      </c>
      <c r="G51" s="443">
        <f>+G48+G45+G13</f>
        <v>0</v>
      </c>
      <c r="H51" s="443">
        <f>+H48+H45+H13</f>
        <v>0</v>
      </c>
      <c r="I51" s="460">
        <f>+I48+I45+I18</f>
        <v>28239000</v>
      </c>
      <c r="J51" s="435" t="s">
        <v>23</v>
      </c>
      <c r="K51" s="435"/>
      <c r="L51" s="152"/>
    </row>
    <row r="52" spans="1:12" s="151" customFormat="1" ht="18.75" hidden="1" customHeight="1">
      <c r="A52" s="337"/>
      <c r="B52" s="231"/>
      <c r="C52" s="231"/>
      <c r="D52" s="231"/>
      <c r="E52" s="231"/>
      <c r="F52" s="231"/>
      <c r="G52" s="232"/>
      <c r="H52" s="232"/>
      <c r="I52" s="232"/>
      <c r="K52" s="153"/>
      <c r="L52" s="152"/>
    </row>
    <row r="53" spans="1:12" ht="36" hidden="1" customHeight="1">
      <c r="A53" s="753" t="s">
        <v>215</v>
      </c>
      <c r="B53" s="753"/>
      <c r="C53" s="753"/>
      <c r="D53" s="753"/>
      <c r="E53" s="753"/>
      <c r="F53" s="753"/>
      <c r="G53" s="753"/>
      <c r="H53" s="753"/>
      <c r="I53" s="753"/>
      <c r="J53" s="753"/>
    </row>
    <row r="54" spans="1:12" ht="35.25" hidden="1" customHeight="1">
      <c r="A54" s="754"/>
      <c r="B54" s="754"/>
      <c r="C54" s="754"/>
      <c r="D54" s="754"/>
      <c r="E54" s="754"/>
      <c r="F54" s="754"/>
      <c r="G54" s="754"/>
      <c r="H54" s="754"/>
      <c r="I54" s="754"/>
    </row>
  </sheetData>
  <customSheetViews>
    <customSheetView guid="{A8222A56-4163-43FF-A952-8C1396AAF3AC}" scale="75" showPageBreaks="1" printArea="1" hiddenRows="1" view="pageBreakPreview" topLeftCell="A33">
      <selection activeCell="I48" sqref="I48"/>
      <rowBreaks count="1" manualBreakCount="1">
        <brk id="32" max="8" man="1"/>
      </rowBreaks>
      <pageMargins left="0.5" right="0.5" top="0.75" bottom="0.75" header="0.5" footer="0.5"/>
      <printOptions horizontalCentered="1"/>
      <pageSetup scale="64" fitToHeight="3" orientation="landscape" r:id="rId1"/>
      <headerFooter alignWithMargins="0">
        <oddFooter>&amp;C&amp;"Times New Roman,Regular"&amp;11Exhibit E - Justification for Base Adjustments</oddFooter>
      </headerFooter>
    </customSheetView>
  </customSheetViews>
  <mergeCells count="25">
    <mergeCell ref="A53:J53"/>
    <mergeCell ref="A54:I54"/>
    <mergeCell ref="A39:F39"/>
    <mergeCell ref="A41:F41"/>
    <mergeCell ref="A26:F26"/>
    <mergeCell ref="A28:F28"/>
    <mergeCell ref="A30:F30"/>
    <mergeCell ref="A32:F32"/>
    <mergeCell ref="A35:F35"/>
    <mergeCell ref="A7:I7"/>
    <mergeCell ref="A22:F22"/>
    <mergeCell ref="A43:F43"/>
    <mergeCell ref="A1:I1"/>
    <mergeCell ref="A2:I2"/>
    <mergeCell ref="A3:I3"/>
    <mergeCell ref="A4:I4"/>
    <mergeCell ref="A5:I5"/>
    <mergeCell ref="A37:F37"/>
    <mergeCell ref="A24:F24"/>
    <mergeCell ref="A9:F9"/>
    <mergeCell ref="A11:F11"/>
    <mergeCell ref="A13:F13"/>
    <mergeCell ref="A15:F15"/>
    <mergeCell ref="A17:F17"/>
    <mergeCell ref="A20:I20"/>
  </mergeCells>
  <printOptions horizontalCentered="1"/>
  <pageMargins left="0.5" right="0.5" top="0.75" bottom="0.75" header="0.5" footer="0.5"/>
  <pageSetup scale="64" fitToHeight="3" orientation="landscape" r:id="rId2"/>
  <headerFooter alignWithMargins="0">
    <oddFooter>&amp;C&amp;"Times New Roman,Regular"&amp;11Exhibit E - Justification for Base Adjustments</oddFooter>
  </headerFooter>
  <rowBreaks count="1" manualBreakCount="1">
    <brk id="32" max="8"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C34"/>
  <sheetViews>
    <sheetView showGridLines="0" showOutlineSymbols="0" view="pageBreakPreview" zoomScale="75" zoomScaleNormal="75" zoomScaleSheetLayoutView="75" workbookViewId="0">
      <selection activeCell="D37" sqref="D37"/>
    </sheetView>
  </sheetViews>
  <sheetFormatPr defaultColWidth="8.88671875" defaultRowHeight="15.75"/>
  <cols>
    <col min="1" max="1" width="27.77734375" style="8" customWidth="1"/>
    <col min="2" max="2" width="7.5546875" style="8" bestFit="1" customWidth="1"/>
    <col min="3" max="3" width="6.77734375" style="8" customWidth="1"/>
    <col min="4" max="4" width="10.88671875" style="8" bestFit="1" customWidth="1"/>
    <col min="5" max="5" width="5.77734375" style="8" customWidth="1"/>
    <col min="6" max="6" width="5.6640625" style="8" customWidth="1"/>
    <col min="7" max="7" width="7.77734375" style="8" customWidth="1"/>
    <col min="8" max="8" width="5.5546875" style="8" customWidth="1"/>
    <col min="9" max="9" width="5.6640625" style="8" customWidth="1"/>
    <col min="10" max="10" width="7.77734375" style="8" customWidth="1"/>
    <col min="11" max="11" width="8.77734375" style="8" customWidth="1"/>
    <col min="12" max="12" width="10" style="8" customWidth="1"/>
    <col min="13" max="13" width="7.5546875" style="8" bestFit="1" customWidth="1"/>
    <col min="14" max="14" width="6.77734375" style="8" customWidth="1"/>
    <col min="15" max="15" width="10.88671875" style="8" bestFit="1" customWidth="1"/>
    <col min="16" max="16" width="1" style="102" customWidth="1"/>
    <col min="17" max="16384" width="8.88671875" style="8"/>
  </cols>
  <sheetData>
    <row r="1" spans="1:29" ht="20.25">
      <c r="A1" s="695" t="s">
        <v>216</v>
      </c>
      <c r="B1" s="696"/>
      <c r="C1" s="696"/>
      <c r="D1" s="696"/>
      <c r="E1" s="696"/>
      <c r="F1" s="696"/>
      <c r="G1" s="696"/>
      <c r="H1" s="696"/>
      <c r="I1" s="696"/>
      <c r="J1" s="696"/>
      <c r="K1" s="696"/>
      <c r="L1" s="696"/>
      <c r="M1" s="696"/>
      <c r="N1" s="696"/>
      <c r="O1" s="696"/>
      <c r="P1" s="101" t="s">
        <v>0</v>
      </c>
    </row>
    <row r="2" spans="1:29" ht="16.5" customHeight="1">
      <c r="A2" s="776"/>
      <c r="B2" s="776"/>
      <c r="C2" s="776"/>
      <c r="D2" s="776"/>
      <c r="E2" s="776"/>
      <c r="F2" s="776"/>
      <c r="G2" s="776"/>
      <c r="H2" s="776"/>
      <c r="I2" s="776"/>
      <c r="J2" s="776"/>
      <c r="K2" s="776"/>
      <c r="L2" s="776"/>
      <c r="M2" s="776"/>
      <c r="N2" s="776"/>
      <c r="O2" s="776"/>
      <c r="P2" s="101" t="s">
        <v>0</v>
      </c>
    </row>
    <row r="3" spans="1:29" ht="16.5" customHeight="1">
      <c r="A3" s="780" t="s">
        <v>193</v>
      </c>
      <c r="B3" s="781"/>
      <c r="C3" s="781"/>
      <c r="D3" s="781"/>
      <c r="E3" s="781"/>
      <c r="F3" s="781"/>
      <c r="G3" s="781"/>
      <c r="H3" s="781"/>
      <c r="I3" s="781"/>
      <c r="J3" s="781"/>
      <c r="K3" s="781"/>
      <c r="L3" s="781"/>
      <c r="M3" s="781"/>
      <c r="N3" s="781"/>
      <c r="O3" s="781"/>
      <c r="P3" s="101" t="s">
        <v>0</v>
      </c>
    </row>
    <row r="4" spans="1:29" ht="16.5" customHeight="1">
      <c r="A4" s="782" t="str">
        <f>+'B. Summary of Requirements '!A5</f>
        <v>Bureau of Alcohol, Tobacco, Firearms and Explosives</v>
      </c>
      <c r="B4" s="779"/>
      <c r="C4" s="779"/>
      <c r="D4" s="779"/>
      <c r="E4" s="779"/>
      <c r="F4" s="779"/>
      <c r="G4" s="779"/>
      <c r="H4" s="779"/>
      <c r="I4" s="779"/>
      <c r="J4" s="779"/>
      <c r="K4" s="779"/>
      <c r="L4" s="779"/>
      <c r="M4" s="779"/>
      <c r="N4" s="779"/>
      <c r="O4" s="779"/>
      <c r="P4" s="101" t="s">
        <v>0</v>
      </c>
    </row>
    <row r="5" spans="1:29" ht="16.5" customHeight="1">
      <c r="A5" s="782" t="str">
        <f>+'B. Summary of Requirements '!A6</f>
        <v>Salaries and Expenses</v>
      </c>
      <c r="B5" s="781"/>
      <c r="C5" s="781"/>
      <c r="D5" s="781"/>
      <c r="E5" s="781"/>
      <c r="F5" s="781"/>
      <c r="G5" s="781"/>
      <c r="H5" s="781"/>
      <c r="I5" s="781"/>
      <c r="J5" s="781"/>
      <c r="K5" s="781"/>
      <c r="L5" s="781"/>
      <c r="M5" s="781"/>
      <c r="N5" s="781"/>
      <c r="O5" s="781"/>
      <c r="P5" s="101" t="s">
        <v>0</v>
      </c>
    </row>
    <row r="6" spans="1:29" ht="16.5" customHeight="1">
      <c r="A6" s="778" t="s">
        <v>153</v>
      </c>
      <c r="B6" s="779"/>
      <c r="C6" s="779"/>
      <c r="D6" s="779"/>
      <c r="E6" s="779"/>
      <c r="F6" s="779"/>
      <c r="G6" s="779"/>
      <c r="H6" s="779"/>
      <c r="I6" s="779"/>
      <c r="J6" s="779"/>
      <c r="K6" s="779"/>
      <c r="L6" s="779"/>
      <c r="M6" s="779"/>
      <c r="N6" s="779"/>
      <c r="O6" s="779"/>
      <c r="P6" s="101" t="s">
        <v>0</v>
      </c>
    </row>
    <row r="7" spans="1:29" ht="16.5" customHeight="1">
      <c r="A7" s="776"/>
      <c r="B7" s="776"/>
      <c r="C7" s="776"/>
      <c r="D7" s="776"/>
      <c r="E7" s="776"/>
      <c r="F7" s="776"/>
      <c r="G7" s="776"/>
      <c r="H7" s="776"/>
      <c r="I7" s="776"/>
      <c r="J7" s="776"/>
      <c r="K7" s="776"/>
      <c r="L7" s="776"/>
      <c r="M7" s="776"/>
      <c r="N7" s="776"/>
      <c r="O7" s="776"/>
      <c r="P7" s="101" t="s">
        <v>0</v>
      </c>
    </row>
    <row r="8" spans="1:29" ht="16.5" customHeight="1">
      <c r="A8" s="777"/>
      <c r="B8" s="777"/>
      <c r="C8" s="777"/>
      <c r="D8" s="777"/>
      <c r="E8" s="777"/>
      <c r="F8" s="777"/>
      <c r="G8" s="777"/>
      <c r="H8" s="777"/>
      <c r="I8" s="777"/>
      <c r="J8" s="777"/>
      <c r="K8" s="777"/>
      <c r="L8" s="777"/>
      <c r="M8" s="777"/>
      <c r="N8" s="777"/>
      <c r="O8" s="777"/>
      <c r="P8" s="101" t="s">
        <v>0</v>
      </c>
    </row>
    <row r="9" spans="1:29" ht="16.5" customHeight="1">
      <c r="A9" s="772" t="s">
        <v>42</v>
      </c>
      <c r="B9" s="757" t="s">
        <v>302</v>
      </c>
      <c r="C9" s="758"/>
      <c r="D9" s="759"/>
      <c r="E9" s="766" t="s">
        <v>303</v>
      </c>
      <c r="F9" s="767"/>
      <c r="G9" s="768"/>
      <c r="H9" s="757" t="s">
        <v>22</v>
      </c>
      <c r="I9" s="758"/>
      <c r="J9" s="758"/>
      <c r="K9" s="764" t="s">
        <v>196</v>
      </c>
      <c r="L9" s="764" t="s">
        <v>197</v>
      </c>
      <c r="M9" s="757" t="s">
        <v>194</v>
      </c>
      <c r="N9" s="758"/>
      <c r="O9" s="759"/>
      <c r="P9" s="101" t="s">
        <v>0</v>
      </c>
    </row>
    <row r="10" spans="1:29" ht="16.5" customHeight="1">
      <c r="A10" s="773"/>
      <c r="B10" s="760"/>
      <c r="C10" s="761"/>
      <c r="D10" s="762"/>
      <c r="E10" s="769"/>
      <c r="F10" s="770"/>
      <c r="G10" s="771"/>
      <c r="H10" s="760"/>
      <c r="I10" s="761"/>
      <c r="J10" s="761"/>
      <c r="K10" s="765"/>
      <c r="L10" s="765"/>
      <c r="M10" s="760"/>
      <c r="N10" s="761"/>
      <c r="O10" s="762"/>
      <c r="P10" s="101" t="s">
        <v>0</v>
      </c>
    </row>
    <row r="11" spans="1:29" ht="16.5" customHeight="1" thickBot="1">
      <c r="A11" s="774"/>
      <c r="B11" s="235" t="s">
        <v>172</v>
      </c>
      <c r="C11" s="236" t="s">
        <v>46</v>
      </c>
      <c r="D11" s="236" t="s">
        <v>174</v>
      </c>
      <c r="E11" s="235" t="s">
        <v>172</v>
      </c>
      <c r="F11" s="236" t="s">
        <v>46</v>
      </c>
      <c r="G11" s="236" t="s">
        <v>174</v>
      </c>
      <c r="H11" s="235" t="s">
        <v>172</v>
      </c>
      <c r="I11" s="236" t="s">
        <v>46</v>
      </c>
      <c r="J11" s="236" t="s">
        <v>174</v>
      </c>
      <c r="K11" s="346" t="s">
        <v>174</v>
      </c>
      <c r="L11" s="347" t="s">
        <v>174</v>
      </c>
      <c r="M11" s="235" t="s">
        <v>172</v>
      </c>
      <c r="N11" s="236" t="s">
        <v>46</v>
      </c>
      <c r="O11" s="237" t="s">
        <v>174</v>
      </c>
      <c r="P11" s="101" t="s">
        <v>0</v>
      </c>
    </row>
    <row r="12" spans="1:29" ht="16.5" customHeight="1">
      <c r="A12" s="429" t="s">
        <v>256</v>
      </c>
      <c r="B12" s="224">
        <v>3826</v>
      </c>
      <c r="C12" s="171">
        <v>3769</v>
      </c>
      <c r="D12" s="171">
        <f>842674.51888-1673</f>
        <v>841001.51887999999</v>
      </c>
      <c r="E12" s="224"/>
      <c r="F12" s="171"/>
      <c r="G12" s="171">
        <v>0</v>
      </c>
      <c r="H12" s="464">
        <v>84</v>
      </c>
      <c r="I12" s="465">
        <v>84</v>
      </c>
      <c r="J12" s="465">
        <v>28621.70608</v>
      </c>
      <c r="K12" s="466">
        <v>72972.150385000001</v>
      </c>
      <c r="L12" s="465">
        <v>3230.2559524999997</v>
      </c>
      <c r="M12" s="464">
        <f>B12+E12+H12</f>
        <v>3910</v>
      </c>
      <c r="N12" s="465">
        <f>C12+F12+I12</f>
        <v>3853</v>
      </c>
      <c r="O12" s="480">
        <f>D12+G12+J12+K12+L12</f>
        <v>945825.63129750011</v>
      </c>
      <c r="P12" s="101" t="s">
        <v>0</v>
      </c>
    </row>
    <row r="13" spans="1:29" ht="16.5" customHeight="1">
      <c r="A13" s="430" t="s">
        <v>257</v>
      </c>
      <c r="B13" s="224">
        <v>1173</v>
      </c>
      <c r="C13" s="171">
        <v>1156</v>
      </c>
      <c r="D13" s="171">
        <f>249527.779166-513</f>
        <v>249014.77916599999</v>
      </c>
      <c r="E13" s="224"/>
      <c r="F13" s="171"/>
      <c r="G13" s="171">
        <v>0</v>
      </c>
      <c r="H13" s="464">
        <v>-84</v>
      </c>
      <c r="I13" s="465">
        <v>-84</v>
      </c>
      <c r="J13" s="465">
        <v>-29831.20536</v>
      </c>
      <c r="K13" s="466">
        <v>11308.419291400003</v>
      </c>
      <c r="L13" s="465">
        <v>1099.2735981000001</v>
      </c>
      <c r="M13" s="464">
        <f t="shared" ref="M13:M14" si="0">B13+E13+H13</f>
        <v>1089</v>
      </c>
      <c r="N13" s="465">
        <f t="shared" ref="N13:N14" si="1">C13+F13+I13</f>
        <v>1072</v>
      </c>
      <c r="O13" s="480">
        <f>D13+G13+J13+K13+L13</f>
        <v>231591.2666955</v>
      </c>
      <c r="P13" s="101" t="s">
        <v>0</v>
      </c>
    </row>
    <row r="14" spans="1:29" ht="16.5" customHeight="1">
      <c r="A14" s="541" t="s">
        <v>258</v>
      </c>
      <c r="B14" s="224">
        <v>102</v>
      </c>
      <c r="C14" s="171">
        <v>100</v>
      </c>
      <c r="D14" s="171">
        <f>22569.701954-44</f>
        <v>22525.701954</v>
      </c>
      <c r="E14" s="224"/>
      <c r="F14" s="171"/>
      <c r="G14" s="537">
        <v>0</v>
      </c>
      <c r="H14" s="464">
        <v>0</v>
      </c>
      <c r="I14" s="465">
        <v>0</v>
      </c>
      <c r="J14" s="465">
        <v>789.90728000000001</v>
      </c>
      <c r="K14" s="466">
        <v>951.82350360000009</v>
      </c>
      <c r="L14" s="465">
        <v>57.067269399999994</v>
      </c>
      <c r="M14" s="538">
        <f t="shared" si="0"/>
        <v>102</v>
      </c>
      <c r="N14" s="539">
        <f t="shared" si="1"/>
        <v>100</v>
      </c>
      <c r="O14" s="480">
        <f t="shared" ref="O14" si="2">D14+G14+J14+K14+L14</f>
        <v>24324.500006999999</v>
      </c>
      <c r="P14" s="101" t="s">
        <v>0</v>
      </c>
    </row>
    <row r="15" spans="1:29" ht="16.5" customHeight="1">
      <c r="A15" s="540" t="s">
        <v>181</v>
      </c>
      <c r="B15" s="242">
        <f t="shared" ref="B15:O15" si="3">SUM(B12:B14)</f>
        <v>5101</v>
      </c>
      <c r="C15" s="243">
        <f t="shared" si="3"/>
        <v>5025</v>
      </c>
      <c r="D15" s="244">
        <f t="shared" si="3"/>
        <v>1112542</v>
      </c>
      <c r="E15" s="242">
        <f t="shared" si="3"/>
        <v>0</v>
      </c>
      <c r="F15" s="243">
        <f t="shared" si="3"/>
        <v>0</v>
      </c>
      <c r="G15" s="244">
        <f t="shared" si="3"/>
        <v>0</v>
      </c>
      <c r="H15" s="467">
        <f t="shared" si="3"/>
        <v>0</v>
      </c>
      <c r="I15" s="468">
        <f t="shared" si="3"/>
        <v>0</v>
      </c>
      <c r="J15" s="469">
        <f t="shared" si="3"/>
        <v>-419.59199999999998</v>
      </c>
      <c r="K15" s="470">
        <f t="shared" si="3"/>
        <v>85232.393179999999</v>
      </c>
      <c r="L15" s="469">
        <f t="shared" si="3"/>
        <v>4386.5968200000007</v>
      </c>
      <c r="M15" s="467">
        <f t="shared" si="3"/>
        <v>5101</v>
      </c>
      <c r="N15" s="468">
        <f t="shared" si="3"/>
        <v>5025</v>
      </c>
      <c r="O15" s="481">
        <f t="shared" si="3"/>
        <v>1201741.3980000003</v>
      </c>
      <c r="P15" s="101" t="s">
        <v>0</v>
      </c>
    </row>
    <row r="16" spans="1:29" ht="16.5" customHeight="1">
      <c r="A16" s="234" t="s">
        <v>159</v>
      </c>
      <c r="B16" s="222" t="s">
        <v>173</v>
      </c>
      <c r="C16" s="223">
        <v>55</v>
      </c>
      <c r="D16" s="223"/>
      <c r="E16" s="222"/>
      <c r="F16" s="223"/>
      <c r="G16" s="223"/>
      <c r="H16" s="238"/>
      <c r="I16" s="239"/>
      <c r="J16" s="239"/>
      <c r="K16" s="471"/>
      <c r="L16" s="239"/>
      <c r="M16" s="238"/>
      <c r="N16" s="239">
        <f>C16+F16+I16</f>
        <v>55</v>
      </c>
      <c r="O16" s="240"/>
      <c r="P16" s="101" t="s">
        <v>0</v>
      </c>
      <c r="Q16" s="10"/>
      <c r="R16" s="10"/>
      <c r="S16" s="10"/>
      <c r="T16" s="10"/>
      <c r="U16" s="10"/>
      <c r="V16" s="10"/>
      <c r="W16" s="10"/>
      <c r="X16" s="10"/>
      <c r="Y16" s="10"/>
      <c r="Z16" s="10"/>
      <c r="AA16" s="10"/>
      <c r="AB16" s="10"/>
      <c r="AC16" s="10"/>
    </row>
    <row r="17" spans="1:16" ht="16.5" customHeight="1">
      <c r="A17" s="234" t="s">
        <v>158</v>
      </c>
      <c r="B17" s="247"/>
      <c r="C17" s="248">
        <f>SUM(C15:C16)</f>
        <v>5080</v>
      </c>
      <c r="D17" s="248"/>
      <c r="E17" s="247"/>
      <c r="F17" s="248">
        <f>+F15+F16</f>
        <v>0</v>
      </c>
      <c r="G17" s="248"/>
      <c r="H17" s="472"/>
      <c r="I17" s="473">
        <f>+I15+I16</f>
        <v>0</v>
      </c>
      <c r="J17" s="473"/>
      <c r="K17" s="474"/>
      <c r="L17" s="473"/>
      <c r="M17" s="472"/>
      <c r="N17" s="473">
        <f>SUM(N15:N16)</f>
        <v>5080</v>
      </c>
      <c r="O17" s="482"/>
      <c r="P17" s="101" t="s">
        <v>0</v>
      </c>
    </row>
    <row r="18" spans="1:16" ht="16.5" customHeight="1">
      <c r="A18" s="250" t="s">
        <v>160</v>
      </c>
      <c r="B18" s="224"/>
      <c r="C18" s="171"/>
      <c r="D18" s="171"/>
      <c r="E18" s="224"/>
      <c r="F18" s="171"/>
      <c r="G18" s="171"/>
      <c r="H18" s="464"/>
      <c r="I18" s="465"/>
      <c r="J18" s="465"/>
      <c r="K18" s="466"/>
      <c r="L18" s="465"/>
      <c r="M18" s="464"/>
      <c r="N18" s="465"/>
      <c r="O18" s="480"/>
      <c r="P18" s="101" t="s">
        <v>0</v>
      </c>
    </row>
    <row r="19" spans="1:16" ht="16.5" customHeight="1">
      <c r="A19" s="251" t="s">
        <v>52</v>
      </c>
      <c r="B19" s="224"/>
      <c r="C19" s="465">
        <v>641</v>
      </c>
      <c r="D19" s="171"/>
      <c r="E19" s="224"/>
      <c r="F19" s="171"/>
      <c r="G19" s="171"/>
      <c r="H19" s="464"/>
      <c r="I19" s="465"/>
      <c r="J19" s="465"/>
      <c r="K19" s="466"/>
      <c r="L19" s="465"/>
      <c r="M19" s="464"/>
      <c r="N19" s="465">
        <f>C19+F19+I19</f>
        <v>641</v>
      </c>
      <c r="O19" s="480"/>
      <c r="P19" s="101" t="s">
        <v>0</v>
      </c>
    </row>
    <row r="20" spans="1:16" ht="16.5" customHeight="1">
      <c r="A20" s="252" t="s">
        <v>103</v>
      </c>
      <c r="B20" s="222"/>
      <c r="C20" s="239">
        <v>21</v>
      </c>
      <c r="D20" s="223"/>
      <c r="E20" s="222"/>
      <c r="F20" s="223"/>
      <c r="G20" s="223"/>
      <c r="H20" s="238"/>
      <c r="I20" s="239"/>
      <c r="J20" s="239"/>
      <c r="K20" s="471"/>
      <c r="L20" s="239"/>
      <c r="M20" s="238"/>
      <c r="N20" s="239">
        <f>C20+F20+I20</f>
        <v>21</v>
      </c>
      <c r="O20" s="240"/>
      <c r="P20" s="101" t="s">
        <v>0</v>
      </c>
    </row>
    <row r="21" spans="1:16" ht="16.5" customHeight="1">
      <c r="A21" s="234" t="s">
        <v>161</v>
      </c>
      <c r="B21" s="222"/>
      <c r="C21" s="223">
        <f>C20+C19+C17</f>
        <v>5742</v>
      </c>
      <c r="D21" s="253"/>
      <c r="E21" s="222"/>
      <c r="F21" s="223">
        <f>F20+F19+F17</f>
        <v>0</v>
      </c>
      <c r="G21" s="253"/>
      <c r="H21" s="238"/>
      <c r="I21" s="239">
        <f>I20+I19+I17</f>
        <v>0</v>
      </c>
      <c r="J21" s="475"/>
      <c r="K21" s="476"/>
      <c r="L21" s="475"/>
      <c r="M21" s="238"/>
      <c r="N21" s="239">
        <f>N20+N19+N17</f>
        <v>5742</v>
      </c>
      <c r="O21" s="483"/>
      <c r="P21" s="101" t="s">
        <v>0</v>
      </c>
    </row>
    <row r="22" spans="1:16" ht="16.5" customHeight="1">
      <c r="B22" s="1"/>
      <c r="C22" s="1"/>
      <c r="D22" s="1"/>
      <c r="E22" s="1"/>
      <c r="F22" s="1"/>
      <c r="G22" s="1"/>
      <c r="H22" s="1"/>
      <c r="I22" s="1"/>
      <c r="J22" s="1"/>
      <c r="K22" s="1"/>
      <c r="L22" s="1"/>
      <c r="M22" s="1"/>
      <c r="N22" s="1"/>
      <c r="O22" s="1"/>
    </row>
    <row r="23" spans="1:16" s="21" customFormat="1" ht="29.25" customHeight="1">
      <c r="A23" s="775" t="s">
        <v>312</v>
      </c>
      <c r="B23" s="775"/>
      <c r="C23" s="775"/>
      <c r="D23" s="775"/>
      <c r="E23" s="775"/>
      <c r="F23" s="775"/>
      <c r="G23" s="775"/>
      <c r="H23" s="775"/>
      <c r="I23" s="775"/>
      <c r="J23" s="775"/>
      <c r="K23" s="775"/>
      <c r="L23" s="775"/>
      <c r="M23" s="775"/>
      <c r="N23" s="775"/>
      <c r="O23" s="775"/>
      <c r="P23" s="260" t="s">
        <v>0</v>
      </c>
    </row>
    <row r="24" spans="1:16" s="21" customFormat="1" ht="16.5" customHeight="1">
      <c r="A24" s="763"/>
      <c r="B24" s="763"/>
      <c r="C24" s="763"/>
      <c r="D24" s="763"/>
      <c r="E24" s="763"/>
      <c r="F24" s="763"/>
      <c r="G24" s="763"/>
      <c r="H24" s="763"/>
      <c r="I24" s="763"/>
      <c r="J24" s="763"/>
      <c r="K24" s="763"/>
      <c r="L24" s="763"/>
      <c r="M24" s="763"/>
      <c r="N24" s="763"/>
      <c r="O24" s="763"/>
      <c r="P24" s="260" t="s">
        <v>0</v>
      </c>
    </row>
    <row r="25" spans="1:16" s="21" customFormat="1" ht="16.5" customHeight="1">
      <c r="A25" s="431" t="s">
        <v>308</v>
      </c>
      <c r="P25" s="260" t="s">
        <v>0</v>
      </c>
    </row>
    <row r="26" spans="1:16" s="21" customFormat="1" ht="16.5" customHeight="1">
      <c r="A26" s="431" t="s">
        <v>309</v>
      </c>
      <c r="P26" s="260" t="s">
        <v>0</v>
      </c>
    </row>
    <row r="27" spans="1:16" s="21" customFormat="1" ht="16.5" customHeight="1">
      <c r="A27" s="431" t="s">
        <v>310</v>
      </c>
      <c r="P27" s="260" t="s">
        <v>0</v>
      </c>
    </row>
    <row r="28" spans="1:16" s="21" customFormat="1" ht="16.5" customHeight="1">
      <c r="P28" s="260" t="s">
        <v>0</v>
      </c>
    </row>
    <row r="29" spans="1:16" s="21" customFormat="1">
      <c r="A29" s="431" t="s">
        <v>313</v>
      </c>
      <c r="P29" s="260" t="s">
        <v>0</v>
      </c>
    </row>
    <row r="30" spans="1:16" s="21" customFormat="1">
      <c r="A30" s="431" t="s">
        <v>314</v>
      </c>
      <c r="P30" s="260" t="s">
        <v>0</v>
      </c>
    </row>
    <row r="31" spans="1:16" s="21" customFormat="1">
      <c r="A31" s="431" t="s">
        <v>315</v>
      </c>
      <c r="P31" s="260" t="s">
        <v>0</v>
      </c>
    </row>
    <row r="32" spans="1:16" s="21" customFormat="1">
      <c r="A32" s="431" t="s">
        <v>316</v>
      </c>
      <c r="P32" s="260" t="s">
        <v>0</v>
      </c>
    </row>
    <row r="33" spans="1:16" s="21" customFormat="1">
      <c r="A33" s="21" t="s">
        <v>311</v>
      </c>
      <c r="P33" s="435" t="s">
        <v>23</v>
      </c>
    </row>
    <row r="34" spans="1:16">
      <c r="A34" s="21"/>
      <c r="B34" s="21"/>
      <c r="C34" s="21"/>
      <c r="D34" s="21"/>
      <c r="E34" s="21"/>
      <c r="F34" s="21"/>
      <c r="G34" s="21"/>
      <c r="H34" s="21"/>
      <c r="I34" s="21"/>
      <c r="J34" s="21"/>
      <c r="K34" s="21"/>
      <c r="L34" s="21"/>
      <c r="M34" s="21"/>
      <c r="N34" s="21"/>
      <c r="O34" s="21"/>
      <c r="P34" s="21"/>
    </row>
  </sheetData>
  <customSheetViews>
    <customSheetView guid="{3118AF25-8423-420A-806A-487665220C68}" scale="75" showPageBreaks="1" showGridLines="0" outlineSymbols="0" fitToPage="1" printArea="1" view="pageBreakPreview">
      <selection activeCell="N22" sqref="N22"/>
      <pageMargins left="0.5" right="0.5" top="0.5" bottom="0.55000000000000004" header="0" footer="0"/>
      <printOptions horizontalCentered="1"/>
      <pageSetup scale="79" firstPageNumber="2" orientation="landscape" useFirstPageNumber="1" horizontalDpi="300" verticalDpi="300" r:id="rId1"/>
      <headerFooter alignWithMargins="0">
        <oddFooter>&amp;C&amp;"Times New Roman,Regular"Exhibit F - Crosswalk of 2011 Availability</oddFooter>
      </headerFooter>
    </customSheetView>
    <customSheetView guid="{56C0A34E-45B4-448B-85E5-70B3A8E63333}" scale="75" showPageBreaks="1" showGridLines="0" outlineSymbols="0" fitToPage="1" printArea="1" view="pageBreakPreview">
      <selection activeCell="S30" sqref="S30"/>
      <pageMargins left="0.5" right="0.5" top="0.5" bottom="0.55000000000000004" header="0" footer="0"/>
      <printOptions horizontalCentered="1"/>
      <pageSetup scale="68" firstPageNumber="2" orientation="landscape" useFirstPageNumber="1" horizontalDpi="300" verticalDpi="300" r:id="rId2"/>
      <headerFooter alignWithMargins="0">
        <oddFooter>&amp;C&amp;"Times New Roman,Regular"Exhibit F - Crosswalk of 2011 Availability</oddFooter>
      </headerFooter>
    </customSheetView>
    <customSheetView guid="{4148B88B-8ED7-4FDE-9459-DEB244AD0552}" scale="75" showPageBreaks="1" showGridLines="0" outlineSymbols="0" fitToPage="1" printArea="1" hiddenColumns="1" view="pageBreakPreview">
      <selection activeCell="L12" sqref="L12"/>
      <pageMargins left="0.5" right="0.5" top="0.5" bottom="0.55000000000000004" header="0" footer="0"/>
      <printOptions horizontalCentered="1"/>
      <pageSetup scale="79" firstPageNumber="2" orientation="landscape" useFirstPageNumber="1" horizontalDpi="300" verticalDpi="300" r:id="rId3"/>
      <headerFooter alignWithMargins="0">
        <oddFooter>&amp;C&amp;"Times New Roman,Regular"Exhibit F - Crosswalk of 2011 Availability</oddFooter>
      </headerFooter>
    </customSheetView>
    <customSheetView guid="{12C66D54-5067-4346-818B-6EAB1C8A9183}" scale="75" showPageBreaks="1" showGridLines="0" outlineSymbols="0" fitToPage="1" printArea="1" view="pageBreakPreview">
      <selection activeCell="A36" sqref="A36:O36"/>
      <pageMargins left="0.5" right="0.5" top="0.5" bottom="0.55000000000000004" header="0" footer="0"/>
      <printOptions horizontalCentered="1"/>
      <pageSetup scale="79" firstPageNumber="2" orientation="landscape" useFirstPageNumber="1" horizontalDpi="300" verticalDpi="300" r:id="rId4"/>
      <headerFooter alignWithMargins="0">
        <oddFooter>&amp;C&amp;"Times New Roman,Regular"Exhibit F - Crosswalk of 2011 Availability</oddFooter>
      </headerFooter>
    </customSheetView>
    <customSheetView guid="{A8222A56-4163-43FF-A952-8C1396AAF3AC}" scale="75" showPageBreaks="1" showGridLines="0" outlineSymbols="0" fitToPage="1" printArea="1" hiddenRows="1" view="pageBreakPreview" topLeftCell="A16">
      <selection activeCell="A45" sqref="A45"/>
      <pageMargins left="0.5" right="0.5" top="0.5" bottom="0.55000000000000004" header="0" footer="0"/>
      <printOptions horizontalCentered="1"/>
      <pageSetup scale="79" firstPageNumber="2" orientation="landscape" useFirstPageNumber="1" horizontalDpi="300" verticalDpi="300" r:id="rId5"/>
      <headerFooter alignWithMargins="0">
        <oddFooter>&amp;C&amp;"Times New Roman,Regular"Exhibit F - Crosswalk of 2011 Availability</oddFooter>
      </headerFooter>
    </customSheetView>
  </customSheetViews>
  <mergeCells count="17">
    <mergeCell ref="A7:O7"/>
    <mergeCell ref="A8:O8"/>
    <mergeCell ref="A2:O2"/>
    <mergeCell ref="A6:O6"/>
    <mergeCell ref="A1:O1"/>
    <mergeCell ref="A3:O3"/>
    <mergeCell ref="A4:O4"/>
    <mergeCell ref="A5:O5"/>
    <mergeCell ref="M9:O10"/>
    <mergeCell ref="A24:O24"/>
    <mergeCell ref="H9:J10"/>
    <mergeCell ref="K9:K10"/>
    <mergeCell ref="L9:L10"/>
    <mergeCell ref="E9:G10"/>
    <mergeCell ref="B9:D10"/>
    <mergeCell ref="A9:A11"/>
    <mergeCell ref="A23:O23"/>
  </mergeCells>
  <phoneticPr fontId="0" type="noConversion"/>
  <printOptions horizontalCentered="1"/>
  <pageMargins left="0.5" right="0.5" top="0.5" bottom="0.55000000000000004" header="0" footer="0"/>
  <pageSetup scale="79" firstPageNumber="2" orientation="landscape" useFirstPageNumber="1" horizontalDpi="300" verticalDpi="300" r:id="rId6"/>
  <headerFooter alignWithMargins="0">
    <oddFooter>&amp;C&amp;"Times New Roman,Regular"Exhibit F - Crosswalk of 2011 Availability</oddFooter>
  </headerFooter>
  <ignoredErrors>
    <ignoredError sqref="N15"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T44"/>
  <sheetViews>
    <sheetView view="pageBreakPreview" zoomScale="75" zoomScaleNormal="100" zoomScaleSheetLayoutView="75" workbookViewId="0">
      <selection activeCell="B34" sqref="B34"/>
    </sheetView>
  </sheetViews>
  <sheetFormatPr defaultRowHeight="15.75"/>
  <cols>
    <col min="1" max="1" width="35.21875" customWidth="1"/>
    <col min="4" max="4" width="9.88671875" customWidth="1"/>
    <col min="8" max="8" width="8.88671875" hidden="1" customWidth="1"/>
    <col min="9" max="9" width="8.88671875" style="317" hidden="1" customWidth="1"/>
    <col min="10" max="10" width="8.88671875" hidden="1" customWidth="1"/>
    <col min="14" max="14" width="9.44140625" style="8" customWidth="1"/>
    <col min="15" max="15" width="10" style="8" customWidth="1"/>
    <col min="18" max="18" width="10.21875" customWidth="1"/>
  </cols>
  <sheetData>
    <row r="1" spans="1:20" ht="20.25">
      <c r="A1" s="695" t="s">
        <v>248</v>
      </c>
      <c r="B1" s="696"/>
      <c r="C1" s="696"/>
      <c r="D1" s="696"/>
      <c r="E1" s="696"/>
      <c r="F1" s="696"/>
      <c r="G1" s="696"/>
      <c r="H1" s="696"/>
      <c r="I1" s="696"/>
      <c r="J1" s="696"/>
      <c r="K1" s="696"/>
      <c r="L1" s="696"/>
      <c r="M1" s="696"/>
      <c r="N1" s="696"/>
      <c r="O1" s="696"/>
      <c r="P1" s="696"/>
      <c r="Q1" s="696"/>
      <c r="R1" s="696"/>
      <c r="S1" s="101" t="s">
        <v>0</v>
      </c>
      <c r="T1" s="8"/>
    </row>
    <row r="2" spans="1:20">
      <c r="A2" s="776"/>
      <c r="B2" s="776"/>
      <c r="C2" s="776"/>
      <c r="D2" s="776"/>
      <c r="E2" s="776"/>
      <c r="F2" s="776"/>
      <c r="G2" s="776"/>
      <c r="H2" s="776"/>
      <c r="I2" s="776"/>
      <c r="J2" s="776"/>
      <c r="K2" s="776"/>
      <c r="L2" s="776"/>
      <c r="M2" s="776"/>
      <c r="N2" s="776"/>
      <c r="O2" s="776"/>
      <c r="P2" s="776"/>
      <c r="Q2" s="776"/>
      <c r="R2" s="776"/>
      <c r="S2" s="101" t="s">
        <v>0</v>
      </c>
      <c r="T2" s="8"/>
    </row>
    <row r="3" spans="1:20" ht="18.75">
      <c r="A3" s="780" t="s">
        <v>218</v>
      </c>
      <c r="B3" s="781"/>
      <c r="C3" s="781"/>
      <c r="D3" s="781"/>
      <c r="E3" s="781"/>
      <c r="F3" s="781"/>
      <c r="G3" s="781"/>
      <c r="H3" s="781"/>
      <c r="I3" s="781"/>
      <c r="J3" s="781"/>
      <c r="K3" s="781"/>
      <c r="L3" s="781"/>
      <c r="M3" s="781"/>
      <c r="N3" s="781"/>
      <c r="O3" s="781"/>
      <c r="P3" s="781"/>
      <c r="Q3" s="781"/>
      <c r="R3" s="781"/>
      <c r="S3" s="101" t="s">
        <v>0</v>
      </c>
      <c r="T3" s="8"/>
    </row>
    <row r="4" spans="1:20" ht="16.5">
      <c r="A4" s="782" t="str">
        <f>+'B. Summary of Requirements '!A5</f>
        <v>Bureau of Alcohol, Tobacco, Firearms and Explosives</v>
      </c>
      <c r="B4" s="779"/>
      <c r="C4" s="779"/>
      <c r="D4" s="779"/>
      <c r="E4" s="779"/>
      <c r="F4" s="779"/>
      <c r="G4" s="779"/>
      <c r="H4" s="779"/>
      <c r="I4" s="779"/>
      <c r="J4" s="779"/>
      <c r="K4" s="779"/>
      <c r="L4" s="779"/>
      <c r="M4" s="779"/>
      <c r="N4" s="779"/>
      <c r="O4" s="779"/>
      <c r="P4" s="779"/>
      <c r="Q4" s="779"/>
      <c r="R4" s="779"/>
      <c r="S4" s="101" t="s">
        <v>0</v>
      </c>
      <c r="T4" s="8"/>
    </row>
    <row r="5" spans="1:20" ht="16.5">
      <c r="A5" s="782" t="str">
        <f>+'B. Summary of Requirements '!A6</f>
        <v>Salaries and Expenses</v>
      </c>
      <c r="B5" s="781"/>
      <c r="C5" s="781"/>
      <c r="D5" s="781"/>
      <c r="E5" s="781"/>
      <c r="F5" s="781"/>
      <c r="G5" s="781"/>
      <c r="H5" s="781"/>
      <c r="I5" s="781"/>
      <c r="J5" s="781"/>
      <c r="K5" s="781"/>
      <c r="L5" s="781"/>
      <c r="M5" s="781"/>
      <c r="N5" s="781"/>
      <c r="O5" s="781"/>
      <c r="P5" s="781"/>
      <c r="Q5" s="781"/>
      <c r="R5" s="781"/>
      <c r="S5" s="101" t="s">
        <v>0</v>
      </c>
      <c r="T5" s="8"/>
    </row>
    <row r="6" spans="1:20">
      <c r="A6" s="778" t="s">
        <v>153</v>
      </c>
      <c r="B6" s="779"/>
      <c r="C6" s="779"/>
      <c r="D6" s="779"/>
      <c r="E6" s="779"/>
      <c r="F6" s="779"/>
      <c r="G6" s="779"/>
      <c r="H6" s="779"/>
      <c r="I6" s="779"/>
      <c r="J6" s="779"/>
      <c r="K6" s="779"/>
      <c r="L6" s="779"/>
      <c r="M6" s="779"/>
      <c r="N6" s="779"/>
      <c r="O6" s="779"/>
      <c r="P6" s="779"/>
      <c r="Q6" s="779"/>
      <c r="R6" s="779"/>
      <c r="S6" s="101" t="s">
        <v>0</v>
      </c>
      <c r="T6" s="8"/>
    </row>
    <row r="7" spans="1:20">
      <c r="A7" s="776"/>
      <c r="B7" s="776"/>
      <c r="C7" s="776"/>
      <c r="D7" s="776"/>
      <c r="E7" s="776"/>
      <c r="F7" s="776"/>
      <c r="G7" s="776"/>
      <c r="H7" s="776"/>
      <c r="I7" s="776"/>
      <c r="J7" s="776"/>
      <c r="K7" s="776"/>
      <c r="L7" s="776"/>
      <c r="M7" s="776"/>
      <c r="N7" s="776"/>
      <c r="O7" s="776"/>
      <c r="P7" s="776"/>
      <c r="Q7" s="776"/>
      <c r="R7" s="776"/>
      <c r="S7" s="101" t="s">
        <v>0</v>
      </c>
      <c r="T7" s="8"/>
    </row>
    <row r="8" spans="1:20">
      <c r="A8" s="777"/>
      <c r="B8" s="777"/>
      <c r="C8" s="777"/>
      <c r="D8" s="777"/>
      <c r="E8" s="777"/>
      <c r="F8" s="777"/>
      <c r="G8" s="777"/>
      <c r="H8" s="777"/>
      <c r="I8" s="777"/>
      <c r="J8" s="777"/>
      <c r="K8" s="777"/>
      <c r="L8" s="777"/>
      <c r="M8" s="777"/>
      <c r="N8" s="777"/>
      <c r="O8" s="777"/>
      <c r="P8" s="777"/>
      <c r="Q8" s="777"/>
      <c r="R8" s="777"/>
      <c r="S8" s="101" t="s">
        <v>0</v>
      </c>
      <c r="T8" s="8"/>
    </row>
    <row r="9" spans="1:20" ht="15.75" customHeight="1">
      <c r="A9" s="772" t="s">
        <v>42</v>
      </c>
      <c r="B9" s="757" t="s">
        <v>304</v>
      </c>
      <c r="C9" s="758"/>
      <c r="D9" s="759"/>
      <c r="E9" s="766" t="s">
        <v>303</v>
      </c>
      <c r="F9" s="767"/>
      <c r="G9" s="768"/>
      <c r="H9" s="766" t="s">
        <v>166</v>
      </c>
      <c r="I9" s="767"/>
      <c r="J9" s="768"/>
      <c r="K9" s="757" t="s">
        <v>22</v>
      </c>
      <c r="L9" s="758"/>
      <c r="M9" s="759"/>
      <c r="N9" s="764" t="s">
        <v>196</v>
      </c>
      <c r="O9" s="786" t="s">
        <v>197</v>
      </c>
      <c r="P9" s="757" t="s">
        <v>217</v>
      </c>
      <c r="Q9" s="758"/>
      <c r="R9" s="759"/>
      <c r="S9" s="101" t="s">
        <v>0</v>
      </c>
      <c r="T9" s="8"/>
    </row>
    <row r="10" spans="1:20">
      <c r="A10" s="773"/>
      <c r="B10" s="760"/>
      <c r="C10" s="761"/>
      <c r="D10" s="762"/>
      <c r="E10" s="769"/>
      <c r="F10" s="770"/>
      <c r="G10" s="771"/>
      <c r="H10" s="769"/>
      <c r="I10" s="770"/>
      <c r="J10" s="771"/>
      <c r="K10" s="760"/>
      <c r="L10" s="761"/>
      <c r="M10" s="762"/>
      <c r="N10" s="765"/>
      <c r="O10" s="787"/>
      <c r="P10" s="760"/>
      <c r="Q10" s="761"/>
      <c r="R10" s="762"/>
      <c r="S10" s="101" t="s">
        <v>0</v>
      </c>
      <c r="T10" s="8"/>
    </row>
    <row r="11" spans="1:20" ht="16.5" thickBot="1">
      <c r="A11" s="774"/>
      <c r="B11" s="235" t="s">
        <v>172</v>
      </c>
      <c r="C11" s="236" t="s">
        <v>46</v>
      </c>
      <c r="D11" s="236" t="s">
        <v>174</v>
      </c>
      <c r="E11" s="235" t="s">
        <v>172</v>
      </c>
      <c r="F11" s="236" t="s">
        <v>46</v>
      </c>
      <c r="G11" s="236" t="s">
        <v>174</v>
      </c>
      <c r="H11" s="235" t="s">
        <v>172</v>
      </c>
      <c r="I11" s="236" t="s">
        <v>46</v>
      </c>
      <c r="J11" s="236" t="s">
        <v>174</v>
      </c>
      <c r="K11" s="235" t="s">
        <v>172</v>
      </c>
      <c r="L11" s="236" t="s">
        <v>46</v>
      </c>
      <c r="M11" s="236" t="s">
        <v>174</v>
      </c>
      <c r="N11" s="346" t="s">
        <v>174</v>
      </c>
      <c r="O11" s="347" t="s">
        <v>174</v>
      </c>
      <c r="P11" s="235" t="s">
        <v>172</v>
      </c>
      <c r="Q11" s="236" t="s">
        <v>46</v>
      </c>
      <c r="R11" s="237" t="s">
        <v>174</v>
      </c>
      <c r="S11" s="101" t="s">
        <v>0</v>
      </c>
      <c r="T11" s="8"/>
    </row>
    <row r="12" spans="1:20">
      <c r="A12" s="429" t="s">
        <v>256</v>
      </c>
      <c r="B12" s="224">
        <v>3826</v>
      </c>
      <c r="C12" s="171">
        <v>3769</v>
      </c>
      <c r="D12" s="171">
        <v>875520</v>
      </c>
      <c r="E12" s="224"/>
      <c r="F12" s="171"/>
      <c r="G12" s="171"/>
      <c r="H12" s="224"/>
      <c r="I12" s="171"/>
      <c r="J12" s="171"/>
      <c r="K12" s="464"/>
      <c r="L12" s="465"/>
      <c r="M12" s="465">
        <v>21</v>
      </c>
      <c r="N12" s="466">
        <v>27179.670172499998</v>
      </c>
      <c r="O12" s="465">
        <v>3750</v>
      </c>
      <c r="P12" s="224">
        <f t="shared" ref="P12:Q14" si="0">B12+E12+H12+K12</f>
        <v>3826</v>
      </c>
      <c r="Q12" s="171">
        <f t="shared" si="0"/>
        <v>3769</v>
      </c>
      <c r="R12" s="108">
        <f>D12+G12+J12+M12+N12+O12</f>
        <v>906470.67017249996</v>
      </c>
      <c r="S12" s="101" t="s">
        <v>0</v>
      </c>
      <c r="T12" s="8"/>
    </row>
    <row r="13" spans="1:20">
      <c r="A13" s="430" t="s">
        <v>257</v>
      </c>
      <c r="B13" s="224">
        <v>1173</v>
      </c>
      <c r="C13" s="171">
        <v>1156</v>
      </c>
      <c r="D13" s="171">
        <v>253440</v>
      </c>
      <c r="E13" s="224"/>
      <c r="F13" s="171"/>
      <c r="G13" s="171"/>
      <c r="H13" s="224"/>
      <c r="I13" s="171"/>
      <c r="J13" s="171"/>
      <c r="K13" s="464"/>
      <c r="L13" s="465"/>
      <c r="M13" s="465"/>
      <c r="N13" s="466">
        <v>7907.9109748999999</v>
      </c>
      <c r="O13" s="465">
        <v>1150.0000000000002</v>
      </c>
      <c r="P13" s="224">
        <f t="shared" si="0"/>
        <v>1173</v>
      </c>
      <c r="Q13" s="171">
        <f t="shared" si="0"/>
        <v>1156</v>
      </c>
      <c r="R13" s="108">
        <f>D13+G13+J13+M13+N13+O13</f>
        <v>262497.91097490001</v>
      </c>
      <c r="S13" s="101" t="s">
        <v>0</v>
      </c>
      <c r="T13" s="8"/>
    </row>
    <row r="14" spans="1:20">
      <c r="A14" s="430" t="s">
        <v>258</v>
      </c>
      <c r="B14" s="224">
        <v>102</v>
      </c>
      <c r="C14" s="171">
        <v>100</v>
      </c>
      <c r="D14" s="171">
        <v>23040</v>
      </c>
      <c r="E14" s="224"/>
      <c r="F14" s="171"/>
      <c r="G14" s="537"/>
      <c r="H14" s="224"/>
      <c r="I14" s="171"/>
      <c r="J14" s="171"/>
      <c r="K14" s="464"/>
      <c r="L14" s="465"/>
      <c r="M14" s="465"/>
      <c r="N14" s="466">
        <v>687.64443259999996</v>
      </c>
      <c r="O14" s="465">
        <v>100.00000000000001</v>
      </c>
      <c r="P14" s="224">
        <f t="shared" si="0"/>
        <v>102</v>
      </c>
      <c r="Q14" s="171">
        <f t="shared" si="0"/>
        <v>100</v>
      </c>
      <c r="R14" s="108">
        <f t="shared" ref="R14" si="1">D14+G14+J14+M14+N14+O14</f>
        <v>23827.644432599998</v>
      </c>
      <c r="S14" s="101" t="s">
        <v>0</v>
      </c>
      <c r="T14" s="8"/>
    </row>
    <row r="15" spans="1:20">
      <c r="A15" s="241" t="s">
        <v>181</v>
      </c>
      <c r="B15" s="242">
        <f t="shared" ref="B15:R15" si="2">SUM(B12:B14)</f>
        <v>5101</v>
      </c>
      <c r="C15" s="243">
        <f t="shared" si="2"/>
        <v>5025</v>
      </c>
      <c r="D15" s="244">
        <f t="shared" si="2"/>
        <v>1152000</v>
      </c>
      <c r="E15" s="242">
        <f t="shared" si="2"/>
        <v>0</v>
      </c>
      <c r="F15" s="243">
        <f t="shared" si="2"/>
        <v>0</v>
      </c>
      <c r="G15" s="244">
        <f t="shared" si="2"/>
        <v>0</v>
      </c>
      <c r="H15" s="242">
        <f t="shared" si="2"/>
        <v>0</v>
      </c>
      <c r="I15" s="243">
        <f t="shared" si="2"/>
        <v>0</v>
      </c>
      <c r="J15" s="244">
        <f t="shared" si="2"/>
        <v>0</v>
      </c>
      <c r="K15" s="467">
        <f t="shared" si="2"/>
        <v>0</v>
      </c>
      <c r="L15" s="468">
        <f t="shared" si="2"/>
        <v>0</v>
      </c>
      <c r="M15" s="469">
        <f t="shared" si="2"/>
        <v>21</v>
      </c>
      <c r="N15" s="470">
        <f t="shared" si="2"/>
        <v>35775.225579999998</v>
      </c>
      <c r="O15" s="469">
        <f t="shared" si="2"/>
        <v>5000</v>
      </c>
      <c r="P15" s="242">
        <f t="shared" si="2"/>
        <v>5101</v>
      </c>
      <c r="Q15" s="243">
        <f t="shared" si="2"/>
        <v>5025</v>
      </c>
      <c r="R15" s="245">
        <f t="shared" si="2"/>
        <v>1192796.2255799999</v>
      </c>
      <c r="S15" s="101" t="s">
        <v>0</v>
      </c>
      <c r="T15" s="8"/>
    </row>
    <row r="16" spans="1:20">
      <c r="A16" s="234" t="s">
        <v>159</v>
      </c>
      <c r="B16" s="222" t="s">
        <v>173</v>
      </c>
      <c r="C16" s="223"/>
      <c r="D16" s="223"/>
      <c r="E16" s="222"/>
      <c r="F16" s="223"/>
      <c r="G16" s="223"/>
      <c r="H16" s="222"/>
      <c r="I16" s="223"/>
      <c r="J16" s="223"/>
      <c r="K16" s="238"/>
      <c r="L16" s="239"/>
      <c r="M16" s="239"/>
      <c r="N16" s="471"/>
      <c r="O16" s="239"/>
      <c r="P16" s="222"/>
      <c r="Q16" s="223">
        <v>55</v>
      </c>
      <c r="R16" s="246"/>
      <c r="S16" s="101" t="s">
        <v>0</v>
      </c>
      <c r="T16" s="10"/>
    </row>
    <row r="17" spans="1:20">
      <c r="A17" s="234" t="s">
        <v>158</v>
      </c>
      <c r="B17" s="247"/>
      <c r="C17" s="248">
        <f>SUM(C15:C16)</f>
        <v>5025</v>
      </c>
      <c r="D17" s="248"/>
      <c r="E17" s="247"/>
      <c r="F17" s="248">
        <f>+F15+F16</f>
        <v>0</v>
      </c>
      <c r="G17" s="248"/>
      <c r="H17" s="247"/>
      <c r="I17" s="248">
        <f>+I15+I16</f>
        <v>0</v>
      </c>
      <c r="J17" s="248"/>
      <c r="K17" s="472"/>
      <c r="L17" s="473">
        <f>+L15+L16</f>
        <v>0</v>
      </c>
      <c r="M17" s="473"/>
      <c r="N17" s="474"/>
      <c r="O17" s="473"/>
      <c r="P17" s="247"/>
      <c r="Q17" s="248">
        <f>SUM(Q15:Q16)</f>
        <v>5080</v>
      </c>
      <c r="R17" s="249"/>
      <c r="S17" s="101" t="s">
        <v>0</v>
      </c>
      <c r="T17" s="8"/>
    </row>
    <row r="18" spans="1:20">
      <c r="A18" s="250" t="s">
        <v>160</v>
      </c>
      <c r="B18" s="224"/>
      <c r="C18" s="171"/>
      <c r="D18" s="171"/>
      <c r="E18" s="224"/>
      <c r="F18" s="171"/>
      <c r="G18" s="171"/>
      <c r="H18" s="224"/>
      <c r="I18" s="171"/>
      <c r="J18" s="171"/>
      <c r="K18" s="464"/>
      <c r="L18" s="465"/>
      <c r="M18" s="465"/>
      <c r="N18" s="466"/>
      <c r="O18" s="465"/>
      <c r="P18" s="224"/>
      <c r="Q18" s="171"/>
      <c r="R18" s="108"/>
      <c r="S18" s="101" t="s">
        <v>0</v>
      </c>
      <c r="T18" s="8"/>
    </row>
    <row r="19" spans="1:20">
      <c r="A19" s="251" t="s">
        <v>52</v>
      </c>
      <c r="B19" s="224"/>
      <c r="C19" s="465">
        <v>641</v>
      </c>
      <c r="D19" s="171"/>
      <c r="E19" s="224"/>
      <c r="F19" s="171">
        <v>0</v>
      </c>
      <c r="G19" s="171"/>
      <c r="H19" s="224"/>
      <c r="I19" s="171">
        <v>0</v>
      </c>
      <c r="J19" s="171"/>
      <c r="K19" s="464"/>
      <c r="L19" s="465">
        <v>0</v>
      </c>
      <c r="M19" s="465"/>
      <c r="N19" s="466"/>
      <c r="O19" s="465"/>
      <c r="P19" s="224"/>
      <c r="Q19" s="171">
        <f>C19+F19+I19+L19</f>
        <v>641</v>
      </c>
      <c r="R19" s="108"/>
      <c r="S19" s="101" t="s">
        <v>0</v>
      </c>
      <c r="T19" s="8"/>
    </row>
    <row r="20" spans="1:20">
      <c r="A20" s="252" t="s">
        <v>103</v>
      </c>
      <c r="B20" s="222"/>
      <c r="C20" s="239">
        <v>37</v>
      </c>
      <c r="D20" s="223"/>
      <c r="E20" s="222"/>
      <c r="F20" s="223">
        <v>0</v>
      </c>
      <c r="G20" s="223"/>
      <c r="H20" s="222"/>
      <c r="I20" s="223">
        <v>0</v>
      </c>
      <c r="J20" s="223"/>
      <c r="K20" s="238"/>
      <c r="L20" s="239">
        <v>0</v>
      </c>
      <c r="M20" s="239"/>
      <c r="N20" s="471"/>
      <c r="O20" s="239"/>
      <c r="P20" s="222"/>
      <c r="Q20" s="223">
        <f>C20+F20+I20+L20</f>
        <v>37</v>
      </c>
      <c r="R20" s="246"/>
      <c r="S20" s="101" t="s">
        <v>0</v>
      </c>
      <c r="T20" s="8"/>
    </row>
    <row r="21" spans="1:20">
      <c r="A21" s="234" t="s">
        <v>161</v>
      </c>
      <c r="B21" s="222"/>
      <c r="C21" s="223">
        <f>C20+C19+C17</f>
        <v>5703</v>
      </c>
      <c r="D21" s="253"/>
      <c r="E21" s="222"/>
      <c r="F21" s="223">
        <f>F20+F19+F17</f>
        <v>0</v>
      </c>
      <c r="G21" s="253"/>
      <c r="H21" s="222"/>
      <c r="I21" s="223">
        <f>I20+I19+I17</f>
        <v>0</v>
      </c>
      <c r="J21" s="253"/>
      <c r="K21" s="238"/>
      <c r="L21" s="239">
        <f>L20+L19+L17</f>
        <v>0</v>
      </c>
      <c r="M21" s="475"/>
      <c r="N21" s="476"/>
      <c r="O21" s="475"/>
      <c r="P21" s="222"/>
      <c r="Q21" s="223">
        <f>Q20+Q19+Q17</f>
        <v>5758</v>
      </c>
      <c r="R21" s="254"/>
      <c r="S21" s="101" t="s">
        <v>0</v>
      </c>
      <c r="T21" s="8"/>
    </row>
    <row r="22" spans="1:20">
      <c r="A22" s="8"/>
      <c r="B22" s="1"/>
      <c r="C22" s="1"/>
      <c r="D22" s="1"/>
      <c r="E22" s="1"/>
      <c r="F22" s="1"/>
      <c r="G22" s="1"/>
      <c r="H22" s="1"/>
      <c r="I22" s="1"/>
      <c r="J22" s="1"/>
      <c r="K22" s="1"/>
      <c r="L22" s="1"/>
      <c r="M22" s="1"/>
      <c r="N22" s="1"/>
      <c r="O22" s="1"/>
      <c r="P22" s="1"/>
      <c r="Q22" s="1"/>
      <c r="R22" s="1"/>
      <c r="S22" s="90" t="s">
        <v>23</v>
      </c>
      <c r="T22" s="8"/>
    </row>
    <row r="23" spans="1:20" s="560" customFormat="1">
      <c r="A23" s="479"/>
      <c r="B23" s="21"/>
      <c r="C23" s="21"/>
      <c r="D23" s="21"/>
      <c r="E23" s="21"/>
      <c r="F23" s="21"/>
      <c r="G23" s="21"/>
      <c r="H23" s="21"/>
      <c r="I23" s="21"/>
      <c r="J23" s="21"/>
      <c r="K23" s="21"/>
      <c r="L23" s="21"/>
      <c r="M23" s="21"/>
      <c r="N23" s="21"/>
      <c r="O23" s="21"/>
      <c r="P23" s="21"/>
      <c r="Q23" s="21"/>
      <c r="R23" s="21"/>
      <c r="S23" s="260" t="s">
        <v>0</v>
      </c>
      <c r="T23" s="261"/>
    </row>
    <row r="24" spans="1:20" s="560" customFormat="1">
      <c r="A24" s="431" t="s">
        <v>317</v>
      </c>
      <c r="I24" s="317"/>
      <c r="N24" s="21"/>
      <c r="O24" s="21"/>
      <c r="S24" s="260" t="s">
        <v>0</v>
      </c>
    </row>
    <row r="25" spans="1:20" s="560" customFormat="1">
      <c r="I25" s="317"/>
      <c r="N25" s="21"/>
      <c r="O25" s="21"/>
      <c r="S25" s="260" t="s">
        <v>0</v>
      </c>
    </row>
    <row r="26" spans="1:20" s="560" customFormat="1">
      <c r="A26" s="431" t="s">
        <v>319</v>
      </c>
      <c r="I26" s="317"/>
      <c r="N26" s="21"/>
      <c r="O26" s="21"/>
      <c r="S26" s="260" t="s">
        <v>0</v>
      </c>
    </row>
    <row r="27" spans="1:20" s="560" customFormat="1">
      <c r="A27" s="431" t="s">
        <v>320</v>
      </c>
      <c r="I27" s="317"/>
      <c r="N27" s="21"/>
      <c r="O27" s="21"/>
      <c r="S27" s="260" t="s">
        <v>0</v>
      </c>
    </row>
    <row r="28" spans="1:20" s="560" customFormat="1">
      <c r="A28" s="431" t="s">
        <v>321</v>
      </c>
      <c r="I28" s="317"/>
      <c r="N28" s="21"/>
      <c r="O28" s="21"/>
      <c r="S28" s="260" t="s">
        <v>0</v>
      </c>
    </row>
    <row r="29" spans="1:20" s="560" customFormat="1">
      <c r="A29" s="431" t="s">
        <v>318</v>
      </c>
      <c r="I29" s="317"/>
      <c r="N29" s="21"/>
      <c r="O29" s="21"/>
      <c r="S29" s="260" t="s">
        <v>0</v>
      </c>
    </row>
    <row r="30" spans="1:20" s="560" customFormat="1">
      <c r="I30" s="317"/>
      <c r="N30" s="21"/>
      <c r="O30" s="21"/>
      <c r="S30" s="435" t="s">
        <v>23</v>
      </c>
    </row>
    <row r="31" spans="1:20" s="8" customFormat="1" ht="16.5" customHeight="1">
      <c r="A31" s="783"/>
      <c r="B31" s="783"/>
      <c r="C31" s="783"/>
      <c r="D31" s="783"/>
      <c r="E31" s="783"/>
      <c r="F31" s="783"/>
      <c r="G31" s="783"/>
      <c r="H31" s="783"/>
      <c r="I31" s="783"/>
      <c r="J31" s="783"/>
      <c r="K31" s="783"/>
      <c r="L31" s="783"/>
      <c r="M31" s="783"/>
      <c r="N31" s="783"/>
      <c r="O31" s="783"/>
      <c r="P31" s="783"/>
      <c r="Q31" s="783"/>
      <c r="R31" s="783"/>
      <c r="S31" s="21"/>
    </row>
    <row r="32" spans="1:20" s="8" customFormat="1" ht="16.5" customHeight="1">
      <c r="A32" s="477"/>
      <c r="B32" s="21"/>
      <c r="C32" s="1"/>
      <c r="D32" s="387"/>
      <c r="E32" s="387"/>
      <c r="F32" s="387"/>
      <c r="G32" s="387"/>
      <c r="H32" s="387"/>
      <c r="I32" s="387"/>
      <c r="J32" s="387"/>
      <c r="K32" s="387"/>
      <c r="L32" s="387"/>
      <c r="M32" s="387"/>
      <c r="N32" s="387"/>
      <c r="O32" s="387"/>
      <c r="P32" s="387"/>
      <c r="Q32" s="387"/>
      <c r="R32" s="387"/>
      <c r="S32" s="21"/>
    </row>
    <row r="33" spans="1:20" s="8" customFormat="1" ht="16.5" customHeight="1">
      <c r="A33" s="785"/>
      <c r="B33" s="783"/>
      <c r="C33" s="783"/>
      <c r="D33" s="783"/>
      <c r="E33" s="783"/>
      <c r="F33" s="783"/>
      <c r="G33" s="783"/>
      <c r="H33" s="783"/>
      <c r="I33" s="783"/>
      <c r="J33" s="783"/>
      <c r="K33" s="783"/>
      <c r="L33" s="783"/>
      <c r="M33" s="783"/>
      <c r="N33" s="783"/>
      <c r="O33" s="783"/>
      <c r="P33" s="783"/>
      <c r="Q33" s="783"/>
      <c r="R33" s="783"/>
      <c r="S33" s="21"/>
    </row>
    <row r="34" spans="1:20" s="8" customFormat="1" ht="16.5" customHeight="1">
      <c r="A34" s="477"/>
      <c r="B34" s="477"/>
      <c r="C34" s="477"/>
      <c r="D34" s="477"/>
      <c r="E34" s="477"/>
      <c r="F34" s="477"/>
      <c r="G34" s="477"/>
      <c r="H34" s="477"/>
      <c r="I34" s="477"/>
      <c r="J34" s="477"/>
      <c r="K34" s="477"/>
      <c r="L34" s="477"/>
      <c r="M34" s="477"/>
      <c r="N34" s="477"/>
      <c r="O34" s="477"/>
      <c r="P34" s="477"/>
      <c r="Q34" s="477"/>
      <c r="R34" s="477"/>
      <c r="S34" s="21"/>
    </row>
    <row r="35" spans="1:20" s="8" customFormat="1" ht="16.5" customHeight="1">
      <c r="A35" s="783"/>
      <c r="B35" s="784"/>
      <c r="C35" s="784"/>
      <c r="D35" s="784"/>
      <c r="E35" s="784"/>
      <c r="F35" s="784"/>
      <c r="G35" s="784"/>
      <c r="H35" s="784"/>
      <c r="I35" s="784"/>
      <c r="J35" s="784"/>
      <c r="K35" s="784"/>
      <c r="L35" s="784"/>
      <c r="M35" s="784"/>
      <c r="N35" s="784"/>
      <c r="O35" s="784"/>
      <c r="P35" s="784"/>
      <c r="Q35" s="784"/>
      <c r="R35" s="784"/>
      <c r="S35" s="21"/>
    </row>
    <row r="36" spans="1:20" s="8" customFormat="1" ht="16.5" customHeight="1">
      <c r="A36" s="478"/>
      <c r="B36" s="477"/>
      <c r="C36" s="477"/>
      <c r="D36" s="477"/>
      <c r="E36" s="477"/>
      <c r="F36" s="477"/>
      <c r="G36" s="477"/>
      <c r="H36" s="477"/>
      <c r="I36" s="477"/>
      <c r="J36" s="477"/>
      <c r="K36" s="477"/>
      <c r="L36" s="477"/>
      <c r="M36" s="477"/>
      <c r="N36" s="477"/>
      <c r="O36" s="477"/>
      <c r="P36" s="477"/>
      <c r="Q36" s="477"/>
      <c r="R36" s="477"/>
      <c r="S36" s="477"/>
    </row>
    <row r="37" spans="1:20">
      <c r="A37" s="479"/>
      <c r="B37" s="21"/>
      <c r="C37" s="21"/>
      <c r="D37" s="21"/>
      <c r="E37" s="21"/>
      <c r="F37" s="21"/>
      <c r="G37" s="21"/>
      <c r="H37" s="21"/>
      <c r="I37" s="21"/>
      <c r="J37" s="21"/>
      <c r="K37" s="21"/>
      <c r="L37" s="21"/>
      <c r="M37" s="21"/>
      <c r="P37" s="21"/>
      <c r="Q37" s="21"/>
      <c r="R37" s="21"/>
      <c r="S37" s="21"/>
      <c r="T37" s="102"/>
    </row>
    <row r="39" spans="1:20">
      <c r="A39" s="431"/>
    </row>
    <row r="41" spans="1:20">
      <c r="A41" s="431"/>
    </row>
    <row r="42" spans="1:20">
      <c r="A42" s="431"/>
    </row>
    <row r="43" spans="1:20">
      <c r="A43" s="431"/>
    </row>
    <row r="44" spans="1:20">
      <c r="A44" s="431"/>
    </row>
  </sheetData>
  <customSheetViews>
    <customSheetView guid="{3118AF25-8423-420A-806A-487665220C68}" scale="75" showPageBreaks="1" fitToPage="1" printArea="1" hiddenColumns="1" view="pageBreakPreview">
      <selection activeCell="R16" sqref="R16"/>
      <pageMargins left="0.75" right="0.75" top="1" bottom="1" header="0.5" footer="0.5"/>
      <pageSetup scale="62" orientation="landscape" r:id="rId1"/>
      <headerFooter alignWithMargins="0">
        <oddFooter>&amp;C&amp;"Times New Roman,Regular"Exhibit G:  Crosswalk of 2012 Availability</oddFooter>
      </headerFooter>
    </customSheetView>
    <customSheetView guid="{56C0A34E-45B4-448B-85E5-70B3A8E63333}" scale="75" showPageBreaks="1" fitToPage="1" printArea="1" view="pageBreakPreview">
      <selection activeCell="E13" sqref="E13"/>
      <pageMargins left="0.75" right="0.75" top="1" bottom="1" header="0.5" footer="0.5"/>
      <pageSetup scale="54" orientation="landscape" r:id="rId2"/>
      <headerFooter alignWithMargins="0">
        <oddFooter>&amp;C&amp;"Times New Roman,Regular"Exhibit G:  Crosswalk of 2012 Availability</oddFooter>
      </headerFooter>
    </customSheetView>
    <customSheetView guid="{4148B88B-8ED7-4FDE-9459-DEB244AD0552}" scale="75" showPageBreaks="1" fitToPage="1" printArea="1" hiddenColumns="1" view="pageBreakPreview">
      <selection activeCell="N11" sqref="N11"/>
      <pageMargins left="0.75" right="0.75" top="1" bottom="1" header="0.5" footer="0.5"/>
      <pageSetup scale="62" orientation="landscape" r:id="rId3"/>
      <headerFooter alignWithMargins="0">
        <oddFooter>&amp;C&amp;"Times New Roman,Regular"Exhibit G:  Crosswalk of 2012 Availability</oddFooter>
      </headerFooter>
    </customSheetView>
    <customSheetView guid="{12C66D54-5067-4346-818B-6EAB1C8A9183}" scale="75" showPageBreaks="1" fitToPage="1" printArea="1" hiddenColumns="1" view="pageBreakPreview">
      <selection activeCell="M44" sqref="M44"/>
      <pageMargins left="0.75" right="0.75" top="1" bottom="1" header="0.5" footer="0.5"/>
      <pageSetup scale="62" orientation="landscape" r:id="rId4"/>
      <headerFooter alignWithMargins="0">
        <oddFooter>&amp;C&amp;"Times New Roman,Regular"Exhibit G:  Crosswalk of 2012 Availability</oddFooter>
      </headerFooter>
    </customSheetView>
    <customSheetView guid="{A8222A56-4163-43FF-A952-8C1396AAF3AC}" scale="75" showPageBreaks="1" fitToPage="1" printArea="1" hiddenColumns="1" view="pageBreakPreview" topLeftCell="A4">
      <selection activeCell="G12" sqref="G12"/>
      <pageMargins left="0.75" right="0.75" top="1" bottom="1" header="0.5" footer="0.5"/>
      <pageSetup scale="62" orientation="landscape" r:id="rId5"/>
      <headerFooter alignWithMargins="0">
        <oddFooter>&amp;C&amp;"Times New Roman,Regular"Exhibit G:  Crosswalk of 2012 Availability</oddFooter>
      </headerFooter>
    </customSheetView>
  </customSheetViews>
  <mergeCells count="19">
    <mergeCell ref="A6:R6"/>
    <mergeCell ref="A7:R7"/>
    <mergeCell ref="A8:R8"/>
    <mergeCell ref="A9:A11"/>
    <mergeCell ref="A35:R35"/>
    <mergeCell ref="B9:D10"/>
    <mergeCell ref="A31:R31"/>
    <mergeCell ref="A33:R33"/>
    <mergeCell ref="E9:G10"/>
    <mergeCell ref="H9:J10"/>
    <mergeCell ref="K9:M10"/>
    <mergeCell ref="P9:R10"/>
    <mergeCell ref="N9:N10"/>
    <mergeCell ref="O9:O10"/>
    <mergeCell ref="A1:R1"/>
    <mergeCell ref="A2:R2"/>
    <mergeCell ref="A3:R3"/>
    <mergeCell ref="A4:R4"/>
    <mergeCell ref="A5:R5"/>
  </mergeCells>
  <phoneticPr fontId="41" type="noConversion"/>
  <pageMargins left="0.75" right="0.75" top="1" bottom="1" header="0.5" footer="0.5"/>
  <pageSetup scale="62" orientation="landscape" r:id="rId6"/>
  <headerFooter alignWithMargins="0">
    <oddFooter>&amp;C&amp;"Times New Roman,Regular"Exhibit G:  Crosswalk of 2012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32"/>
  <sheetViews>
    <sheetView showGridLines="0" showOutlineSymbols="0" view="pageBreakPreview" zoomScale="75" zoomScaleNormal="75" workbookViewId="0">
      <selection activeCell="Q30" sqref="Q30"/>
    </sheetView>
  </sheetViews>
  <sheetFormatPr defaultColWidth="9.6640625" defaultRowHeight="15.75"/>
  <cols>
    <col min="1" max="1" width="4.44140625" style="21" customWidth="1"/>
    <col min="2" max="2" width="45.6640625" style="21" customWidth="1"/>
    <col min="3" max="3" width="6.5546875" style="21" customWidth="1"/>
    <col min="4" max="4" width="5.6640625" style="21" customWidth="1"/>
    <col min="5" max="5" width="10.44140625" style="21" bestFit="1" customWidth="1"/>
    <col min="6" max="7" width="5.6640625" style="21" customWidth="1"/>
    <col min="8" max="8" width="11.77734375" style="21" customWidth="1"/>
    <col min="9" max="10" width="5.6640625" style="21" customWidth="1"/>
    <col min="11" max="11" width="10.44140625" style="21" bestFit="1" customWidth="1"/>
    <col min="12" max="13" width="5.6640625" style="21" customWidth="1"/>
    <col min="14" max="14" width="7.6640625" style="21" customWidth="1"/>
    <col min="15" max="15" width="1.21875" style="94" customWidth="1"/>
    <col min="16" max="16" width="27.5546875" style="21" customWidth="1"/>
    <col min="17" max="20" width="7.6640625" style="21" customWidth="1"/>
    <col min="21" max="21" width="3.6640625" style="21" customWidth="1"/>
    <col min="22" max="24" width="7.6640625" style="21" customWidth="1"/>
    <col min="25" max="25" width="3.6640625" style="21" customWidth="1"/>
    <col min="26" max="28" width="7.6640625" style="21" customWidth="1"/>
    <col min="29" max="29" width="3.6640625" style="21" customWidth="1"/>
    <col min="30" max="32" width="7.6640625" style="21" customWidth="1"/>
    <col min="33" max="16384" width="9.6640625" style="21"/>
  </cols>
  <sheetData>
    <row r="1" spans="1:21" ht="20.25">
      <c r="A1" s="665" t="s">
        <v>204</v>
      </c>
      <c r="B1" s="788"/>
      <c r="C1" s="788"/>
      <c r="D1" s="788"/>
      <c r="E1" s="788"/>
      <c r="F1" s="788"/>
      <c r="G1" s="788"/>
      <c r="H1" s="788"/>
      <c r="I1" s="788"/>
      <c r="J1" s="788"/>
      <c r="K1" s="788"/>
      <c r="L1" s="788"/>
      <c r="M1" s="788"/>
      <c r="N1" s="788"/>
      <c r="O1" s="93" t="s">
        <v>0</v>
      </c>
      <c r="P1" s="1"/>
      <c r="Q1" s="1"/>
      <c r="R1" s="1"/>
      <c r="S1" s="1"/>
      <c r="T1" s="1"/>
      <c r="U1" s="1"/>
    </row>
    <row r="2" spans="1:21" ht="13.9" customHeight="1">
      <c r="A2" s="20"/>
      <c r="B2" s="7"/>
      <c r="C2" s="7"/>
      <c r="D2" s="7"/>
      <c r="E2" s="7"/>
      <c r="F2" s="7"/>
      <c r="G2" s="7"/>
      <c r="H2" s="7"/>
      <c r="I2" s="7"/>
      <c r="J2" s="7"/>
      <c r="K2" s="7"/>
      <c r="L2" s="7"/>
      <c r="M2" s="7"/>
      <c r="N2" s="7"/>
      <c r="O2" s="93" t="s">
        <v>0</v>
      </c>
      <c r="P2" s="1"/>
      <c r="Q2" s="1"/>
      <c r="R2" s="1"/>
      <c r="S2" s="1"/>
      <c r="T2" s="1"/>
      <c r="U2" s="1"/>
    </row>
    <row r="3" spans="1:21" ht="18.75">
      <c r="A3" s="789" t="s">
        <v>100</v>
      </c>
      <c r="B3" s="790"/>
      <c r="C3" s="790"/>
      <c r="D3" s="790"/>
      <c r="E3" s="790"/>
      <c r="F3" s="790"/>
      <c r="G3" s="790"/>
      <c r="H3" s="790"/>
      <c r="I3" s="790"/>
      <c r="J3" s="790"/>
      <c r="K3" s="790"/>
      <c r="L3" s="790"/>
      <c r="M3" s="790"/>
      <c r="N3" s="790"/>
      <c r="O3" s="93" t="s">
        <v>0</v>
      </c>
      <c r="P3" s="1"/>
      <c r="Q3" s="1"/>
      <c r="R3" s="1"/>
      <c r="S3" s="1"/>
      <c r="T3" s="1"/>
      <c r="U3" s="1"/>
    </row>
    <row r="4" spans="1:21" ht="16.5">
      <c r="A4" s="791" t="str">
        <f>+'B. Summary of Requirements '!A5</f>
        <v>Bureau of Alcohol, Tobacco, Firearms and Explosives</v>
      </c>
      <c r="B4" s="792"/>
      <c r="C4" s="792"/>
      <c r="D4" s="792"/>
      <c r="E4" s="792"/>
      <c r="F4" s="792"/>
      <c r="G4" s="792"/>
      <c r="H4" s="792"/>
      <c r="I4" s="792"/>
      <c r="J4" s="792"/>
      <c r="K4" s="792"/>
      <c r="L4" s="792"/>
      <c r="M4" s="792"/>
      <c r="N4" s="792"/>
      <c r="O4" s="93" t="s">
        <v>0</v>
      </c>
      <c r="P4" s="1"/>
      <c r="Q4" s="1"/>
      <c r="R4" s="1"/>
      <c r="S4" s="1"/>
      <c r="T4" s="1"/>
      <c r="U4" s="1"/>
    </row>
    <row r="5" spans="1:21" ht="16.5">
      <c r="A5" s="791" t="str">
        <f>+'B. Summary of Requirements '!A6</f>
        <v>Salaries and Expenses</v>
      </c>
      <c r="B5" s="790"/>
      <c r="C5" s="790"/>
      <c r="D5" s="790"/>
      <c r="E5" s="790"/>
      <c r="F5" s="790"/>
      <c r="G5" s="790"/>
      <c r="H5" s="790"/>
      <c r="I5" s="790"/>
      <c r="J5" s="790"/>
      <c r="K5" s="790"/>
      <c r="L5" s="790"/>
      <c r="M5" s="790"/>
      <c r="N5" s="790"/>
      <c r="O5" s="93" t="s">
        <v>0</v>
      </c>
      <c r="P5" s="1"/>
      <c r="Q5" s="1"/>
      <c r="R5" s="1"/>
      <c r="S5" s="1"/>
      <c r="T5" s="1"/>
      <c r="U5" s="1"/>
    </row>
    <row r="6" spans="1:21">
      <c r="A6" s="793" t="s">
        <v>153</v>
      </c>
      <c r="B6" s="792"/>
      <c r="C6" s="792"/>
      <c r="D6" s="792"/>
      <c r="E6" s="792"/>
      <c r="F6" s="792"/>
      <c r="G6" s="792"/>
      <c r="H6" s="792"/>
      <c r="I6" s="792"/>
      <c r="J6" s="792"/>
      <c r="K6" s="792"/>
      <c r="L6" s="792"/>
      <c r="M6" s="792"/>
      <c r="N6" s="792"/>
      <c r="O6" s="93" t="s">
        <v>0</v>
      </c>
      <c r="P6" s="1"/>
      <c r="Q6" s="1"/>
      <c r="R6" s="1"/>
      <c r="S6" s="1"/>
      <c r="T6" s="1"/>
      <c r="U6" s="1"/>
    </row>
    <row r="7" spans="1:21">
      <c r="A7" s="7"/>
      <c r="B7" s="7"/>
      <c r="C7" s="7"/>
      <c r="D7" s="7"/>
      <c r="E7" s="7"/>
      <c r="F7" s="255"/>
      <c r="G7" s="255"/>
      <c r="H7" s="255"/>
      <c r="I7" s="7"/>
      <c r="J7" s="7"/>
      <c r="K7" s="7"/>
      <c r="L7" s="7"/>
      <c r="M7" s="7"/>
      <c r="N7" s="7"/>
      <c r="O7" s="93" t="s">
        <v>0</v>
      </c>
      <c r="P7" s="1"/>
      <c r="Q7" s="1"/>
      <c r="R7" s="1"/>
      <c r="S7" s="1"/>
      <c r="T7" s="1"/>
      <c r="U7" s="1"/>
    </row>
    <row r="8" spans="1:21">
      <c r="A8" s="614" t="s">
        <v>169</v>
      </c>
      <c r="B8" s="794"/>
      <c r="C8" s="797" t="s">
        <v>229</v>
      </c>
      <c r="D8" s="798"/>
      <c r="E8" s="799"/>
      <c r="F8" s="797" t="s">
        <v>219</v>
      </c>
      <c r="G8" s="798"/>
      <c r="H8" s="799"/>
      <c r="I8" s="797" t="s">
        <v>213</v>
      </c>
      <c r="J8" s="798"/>
      <c r="K8" s="799"/>
      <c r="L8" s="797" t="s">
        <v>41</v>
      </c>
      <c r="M8" s="798"/>
      <c r="N8" s="799"/>
      <c r="O8" s="93" t="s">
        <v>0</v>
      </c>
      <c r="P8" s="1"/>
      <c r="Q8" s="1"/>
      <c r="R8" s="1"/>
      <c r="S8" s="1"/>
      <c r="T8" s="1"/>
      <c r="U8" s="1"/>
    </row>
    <row r="9" spans="1:21" ht="16.5" thickBot="1">
      <c r="A9" s="795"/>
      <c r="B9" s="796"/>
      <c r="C9" s="235" t="s">
        <v>172</v>
      </c>
      <c r="D9" s="236" t="s">
        <v>46</v>
      </c>
      <c r="E9" s="237" t="s">
        <v>174</v>
      </c>
      <c r="F9" s="235" t="s">
        <v>172</v>
      </c>
      <c r="G9" s="236" t="s">
        <v>46</v>
      </c>
      <c r="H9" s="236" t="s">
        <v>174</v>
      </c>
      <c r="I9" s="235" t="s">
        <v>172</v>
      </c>
      <c r="J9" s="236" t="s">
        <v>46</v>
      </c>
      <c r="K9" s="236" t="s">
        <v>174</v>
      </c>
      <c r="L9" s="235" t="s">
        <v>172</v>
      </c>
      <c r="M9" s="236" t="s">
        <v>46</v>
      </c>
      <c r="N9" s="237" t="s">
        <v>174</v>
      </c>
      <c r="O9" s="93" t="s">
        <v>0</v>
      </c>
      <c r="P9" s="1"/>
      <c r="Q9" s="1"/>
      <c r="R9" s="1"/>
      <c r="S9" s="1"/>
      <c r="T9" s="1"/>
      <c r="U9" s="1"/>
    </row>
    <row r="10" spans="1:21">
      <c r="A10" s="815" t="s">
        <v>269</v>
      </c>
      <c r="B10" s="816"/>
      <c r="C10" s="224">
        <v>54</v>
      </c>
      <c r="D10" s="171">
        <v>54</v>
      </c>
      <c r="E10" s="108">
        <v>11662</v>
      </c>
      <c r="F10" s="224">
        <v>54</v>
      </c>
      <c r="G10" s="171">
        <v>54</v>
      </c>
      <c r="H10" s="171">
        <v>11683</v>
      </c>
      <c r="I10" s="224">
        <v>53</v>
      </c>
      <c r="J10" s="171">
        <v>53</v>
      </c>
      <c r="K10" s="171">
        <v>11423</v>
      </c>
      <c r="L10" s="224">
        <f>I10-F10</f>
        <v>-1</v>
      </c>
      <c r="M10" s="171">
        <f>J10-G10</f>
        <v>-1</v>
      </c>
      <c r="N10" s="108">
        <f>K10-H10</f>
        <v>-260</v>
      </c>
      <c r="O10" s="93" t="s">
        <v>0</v>
      </c>
      <c r="P10" s="1"/>
      <c r="Q10" s="1"/>
      <c r="R10" s="1"/>
      <c r="S10" s="1"/>
      <c r="T10" s="1"/>
      <c r="U10" s="1"/>
    </row>
    <row r="11" spans="1:21">
      <c r="A11" s="801" t="s">
        <v>270</v>
      </c>
      <c r="B11" s="802"/>
      <c r="C11" s="224">
        <v>0</v>
      </c>
      <c r="D11" s="171">
        <v>0</v>
      </c>
      <c r="E11" s="108">
        <v>48406</v>
      </c>
      <c r="F11" s="224">
        <v>0</v>
      </c>
      <c r="G11" s="171">
        <v>0</v>
      </c>
      <c r="H11" s="171">
        <v>43853</v>
      </c>
      <c r="I11" s="224">
        <v>0</v>
      </c>
      <c r="J11" s="171">
        <v>0</v>
      </c>
      <c r="K11" s="171">
        <v>43853</v>
      </c>
      <c r="L11" s="224">
        <f t="shared" ref="L11:L13" si="0">I11-F11</f>
        <v>0</v>
      </c>
      <c r="M11" s="171">
        <f t="shared" ref="M11:M13" si="1">J11-G11</f>
        <v>0</v>
      </c>
      <c r="N11" s="108">
        <f t="shared" ref="N11:N13" si="2">K11-H11</f>
        <v>0</v>
      </c>
      <c r="O11" s="93" t="s">
        <v>0</v>
      </c>
      <c r="P11" s="1"/>
      <c r="Q11" s="1"/>
      <c r="R11" s="1"/>
      <c r="S11" s="1"/>
      <c r="T11" s="1"/>
      <c r="U11" s="1"/>
    </row>
    <row r="12" spans="1:21">
      <c r="A12" s="801" t="s">
        <v>271</v>
      </c>
      <c r="B12" s="802"/>
      <c r="C12" s="224">
        <v>1</v>
      </c>
      <c r="D12" s="171">
        <v>1</v>
      </c>
      <c r="E12" s="108">
        <v>64932</v>
      </c>
      <c r="F12" s="224">
        <v>1</v>
      </c>
      <c r="G12" s="171">
        <v>1</v>
      </c>
      <c r="H12" s="171">
        <v>69464</v>
      </c>
      <c r="I12" s="224">
        <v>2</v>
      </c>
      <c r="J12" s="171">
        <v>2</v>
      </c>
      <c r="K12" s="171">
        <f>69464+260</f>
        <v>69724</v>
      </c>
      <c r="L12" s="224">
        <f t="shared" si="0"/>
        <v>1</v>
      </c>
      <c r="M12" s="171">
        <f t="shared" si="1"/>
        <v>1</v>
      </c>
      <c r="N12" s="108">
        <f t="shared" si="2"/>
        <v>260</v>
      </c>
      <c r="O12" s="93" t="s">
        <v>0</v>
      </c>
      <c r="P12" s="1"/>
      <c r="Q12" s="1"/>
      <c r="R12" s="1"/>
      <c r="S12" s="1"/>
      <c r="T12" s="1"/>
      <c r="U12" s="1"/>
    </row>
    <row r="13" spans="1:21">
      <c r="A13" s="803"/>
      <c r="B13" s="804"/>
      <c r="C13" s="238"/>
      <c r="D13" s="239"/>
      <c r="E13" s="240"/>
      <c r="F13" s="238"/>
      <c r="G13" s="239"/>
      <c r="H13" s="239"/>
      <c r="I13" s="238"/>
      <c r="J13" s="239"/>
      <c r="K13" s="239"/>
      <c r="L13" s="220">
        <f t="shared" si="0"/>
        <v>0</v>
      </c>
      <c r="M13" s="225">
        <f t="shared" si="1"/>
        <v>0</v>
      </c>
      <c r="N13" s="262">
        <f t="shared" si="2"/>
        <v>0</v>
      </c>
      <c r="O13" s="93" t="s">
        <v>0</v>
      </c>
      <c r="P13" s="9"/>
      <c r="Q13" s="9"/>
      <c r="R13" s="1"/>
      <c r="S13" s="1"/>
      <c r="T13" s="1"/>
      <c r="U13" s="1"/>
    </row>
    <row r="14" spans="1:21">
      <c r="A14" s="800"/>
      <c r="B14" s="634"/>
      <c r="C14" s="263"/>
      <c r="D14" s="264"/>
      <c r="E14" s="265"/>
      <c r="F14" s="263"/>
      <c r="G14" s="266"/>
      <c r="H14" s="266"/>
      <c r="I14" s="263"/>
      <c r="J14" s="266"/>
      <c r="K14" s="266"/>
      <c r="L14" s="553"/>
      <c r="M14" s="554"/>
      <c r="N14" s="555"/>
      <c r="O14" s="93" t="s">
        <v>0</v>
      </c>
      <c r="P14" s="1"/>
      <c r="Q14" s="1"/>
      <c r="R14" s="1"/>
      <c r="S14" s="1"/>
      <c r="T14" s="1"/>
      <c r="U14" s="1"/>
    </row>
    <row r="15" spans="1:21">
      <c r="A15" s="813" t="s">
        <v>170</v>
      </c>
      <c r="B15" s="814"/>
      <c r="C15" s="242">
        <f>SUM(C10:C14)</f>
        <v>55</v>
      </c>
      <c r="D15" s="243">
        <f t="shared" ref="D15:M15" si="3">SUM(D10:D14)</f>
        <v>55</v>
      </c>
      <c r="E15" s="245">
        <f t="shared" si="3"/>
        <v>125000</v>
      </c>
      <c r="F15" s="242">
        <f t="shared" si="3"/>
        <v>55</v>
      </c>
      <c r="G15" s="243">
        <f t="shared" si="3"/>
        <v>55</v>
      </c>
      <c r="H15" s="244">
        <f>SUM(H10:H14)</f>
        <v>125000</v>
      </c>
      <c r="I15" s="242">
        <f t="shared" si="3"/>
        <v>55</v>
      </c>
      <c r="J15" s="243">
        <f t="shared" si="3"/>
        <v>55</v>
      </c>
      <c r="K15" s="244">
        <f t="shared" si="3"/>
        <v>125000</v>
      </c>
      <c r="L15" s="242">
        <f>SUM(L10:L14)</f>
        <v>0</v>
      </c>
      <c r="M15" s="243">
        <f t="shared" si="3"/>
        <v>0</v>
      </c>
      <c r="N15" s="245">
        <f>SUM(N10:N14)</f>
        <v>0</v>
      </c>
      <c r="O15" s="93" t="s">
        <v>23</v>
      </c>
      <c r="P15" s="1"/>
      <c r="Q15" s="1"/>
      <c r="R15" s="1"/>
      <c r="S15" s="1"/>
      <c r="T15" s="1"/>
      <c r="U15" s="1"/>
    </row>
    <row r="16" spans="1:21">
      <c r="A16" s="256"/>
      <c r="B16" s="256"/>
      <c r="C16" s="257"/>
      <c r="D16" s="257"/>
      <c r="E16" s="258"/>
      <c r="F16" s="257"/>
      <c r="G16" s="257"/>
      <c r="H16" s="258"/>
      <c r="I16" s="257"/>
      <c r="J16" s="257"/>
      <c r="K16" s="258"/>
      <c r="L16" s="257"/>
      <c r="M16" s="257"/>
      <c r="N16" s="258"/>
      <c r="O16" s="812" t="s">
        <v>23</v>
      </c>
      <c r="P16" s="812"/>
      <c r="Q16" s="1"/>
      <c r="R16" s="1"/>
      <c r="S16" s="1"/>
      <c r="T16" s="1"/>
      <c r="U16" s="1"/>
    </row>
    <row r="17" spans="1:32">
      <c r="A17" s="256"/>
      <c r="B17" s="256"/>
      <c r="C17" s="257"/>
      <c r="D17" s="257"/>
      <c r="E17" s="258"/>
      <c r="F17" s="257"/>
      <c r="G17" s="257"/>
      <c r="H17" s="258"/>
      <c r="I17" s="257"/>
      <c r="J17" s="257"/>
      <c r="K17" s="258"/>
      <c r="L17" s="257"/>
      <c r="M17" s="257"/>
      <c r="N17" s="258"/>
      <c r="O17" s="812"/>
      <c r="P17" s="812"/>
      <c r="Q17" s="1"/>
      <c r="R17" s="1"/>
      <c r="S17" s="1"/>
      <c r="T17" s="1"/>
      <c r="U17" s="1"/>
    </row>
    <row r="18" spans="1:32">
      <c r="A18" s="817"/>
      <c r="B18" s="818"/>
      <c r="C18" s="818"/>
      <c r="D18" s="818"/>
      <c r="E18" s="818"/>
      <c r="F18" s="818"/>
      <c r="G18" s="818"/>
      <c r="H18" s="818"/>
      <c r="I18" s="818"/>
      <c r="J18" s="818"/>
      <c r="K18" s="818"/>
      <c r="L18" s="818"/>
      <c r="M18" s="818"/>
      <c r="N18" s="818"/>
      <c r="O18" s="812"/>
      <c r="P18" s="812"/>
      <c r="Q18" s="22"/>
      <c r="R18" s="22"/>
      <c r="S18" s="22"/>
      <c r="T18" s="22"/>
      <c r="U18" s="22"/>
      <c r="V18" s="22"/>
      <c r="W18" s="22"/>
      <c r="X18" s="22"/>
      <c r="Y18" s="22"/>
      <c r="Z18" s="22"/>
      <c r="AA18" s="22"/>
      <c r="AB18" s="22"/>
      <c r="AC18" s="22"/>
      <c r="AD18" s="22"/>
      <c r="AE18" s="22"/>
      <c r="AF18" s="22"/>
    </row>
    <row r="19" spans="1:32">
      <c r="A19" s="1"/>
      <c r="B19" s="1"/>
      <c r="C19" s="2"/>
      <c r="D19" s="2"/>
      <c r="E19" s="2"/>
      <c r="F19" s="2"/>
      <c r="G19" s="2"/>
      <c r="H19" s="2"/>
      <c r="I19" s="2"/>
      <c r="J19" s="2"/>
      <c r="K19" s="2"/>
      <c r="L19" s="2"/>
      <c r="M19" s="2"/>
      <c r="N19" s="2"/>
      <c r="P19" s="22"/>
      <c r="Q19" s="22"/>
      <c r="R19" s="22"/>
      <c r="S19" s="22"/>
      <c r="T19" s="22"/>
      <c r="U19" s="22"/>
      <c r="V19" s="22"/>
      <c r="W19" s="22"/>
      <c r="X19" s="22"/>
      <c r="Y19" s="22"/>
      <c r="Z19" s="22"/>
      <c r="AA19" s="22"/>
      <c r="AB19" s="22"/>
      <c r="AC19" s="22"/>
      <c r="AD19" s="22"/>
      <c r="AE19" s="22"/>
      <c r="AF19" s="22"/>
    </row>
    <row r="20" spans="1:32">
      <c r="A20" s="37"/>
      <c r="B20" s="37"/>
      <c r="C20" s="88"/>
      <c r="D20" s="88"/>
      <c r="E20" s="88"/>
      <c r="F20" s="88"/>
      <c r="G20" s="88"/>
      <c r="H20" s="88"/>
      <c r="I20" s="88"/>
      <c r="J20" s="88"/>
      <c r="K20" s="88"/>
      <c r="L20" s="88"/>
      <c r="M20" s="88"/>
      <c r="N20" s="88"/>
      <c r="P20" s="22"/>
      <c r="Q20" s="22"/>
      <c r="R20" s="22"/>
      <c r="S20" s="22"/>
      <c r="T20" s="22"/>
      <c r="U20" s="22"/>
      <c r="V20" s="22"/>
      <c r="W20" s="22"/>
      <c r="X20" s="22"/>
      <c r="Y20" s="22"/>
      <c r="Z20" s="22"/>
      <c r="AA20" s="22"/>
      <c r="AB20" s="22"/>
      <c r="AC20" s="22"/>
      <c r="AD20" s="22"/>
      <c r="AE20" s="22"/>
      <c r="AF20" s="22"/>
    </row>
    <row r="21" spans="1:32">
      <c r="A21" s="40"/>
      <c r="B21" s="40"/>
      <c r="C21" s="40"/>
      <c r="D21" s="40"/>
      <c r="E21" s="40"/>
      <c r="F21" s="40"/>
      <c r="G21" s="40"/>
      <c r="H21" s="40"/>
      <c r="I21" s="40"/>
      <c r="J21" s="40"/>
      <c r="K21" s="40"/>
      <c r="L21" s="40"/>
      <c r="M21" s="40"/>
      <c r="N21" s="40"/>
      <c r="P21" s="22"/>
      <c r="Q21" s="22"/>
      <c r="R21" s="22"/>
      <c r="S21" s="22"/>
      <c r="T21" s="22"/>
      <c r="U21" s="22"/>
      <c r="V21" s="22"/>
      <c r="W21" s="22"/>
      <c r="X21" s="22"/>
      <c r="Y21" s="22"/>
      <c r="Z21" s="22"/>
      <c r="AA21" s="22"/>
      <c r="AB21" s="22"/>
      <c r="AC21" s="22"/>
      <c r="AD21" s="22"/>
      <c r="AE21" s="22"/>
      <c r="AF21" s="22"/>
    </row>
    <row r="22" spans="1:32" ht="18">
      <c r="A22" s="70"/>
      <c r="B22" s="76"/>
      <c r="C22" s="76"/>
      <c r="D22" s="76"/>
      <c r="E22" s="76"/>
      <c r="F22" s="76"/>
      <c r="G22" s="76"/>
      <c r="H22" s="76"/>
      <c r="I22" s="76"/>
      <c r="J22" s="76"/>
      <c r="K22" s="76"/>
      <c r="L22" s="76"/>
      <c r="M22" s="76"/>
      <c r="N22" s="76"/>
      <c r="P22" s="23"/>
      <c r="Q22" s="24"/>
      <c r="R22" s="24"/>
      <c r="S22" s="24"/>
      <c r="T22" s="24"/>
      <c r="U22" s="24"/>
      <c r="V22" s="24"/>
      <c r="W22" s="24"/>
      <c r="X22" s="24"/>
      <c r="Y22" s="24"/>
      <c r="Z22" s="24"/>
      <c r="AA22" s="24"/>
      <c r="AB22" s="24"/>
      <c r="AC22" s="24"/>
      <c r="AD22" s="24"/>
      <c r="AE22" s="24"/>
      <c r="AF22" s="24"/>
    </row>
    <row r="23" spans="1:32" ht="42.75" customHeight="1">
      <c r="A23" s="805"/>
      <c r="B23" s="806"/>
      <c r="C23" s="806"/>
      <c r="D23" s="806"/>
      <c r="E23" s="806"/>
      <c r="F23" s="806"/>
      <c r="G23" s="806"/>
      <c r="H23" s="806"/>
      <c r="I23" s="806"/>
      <c r="J23" s="806"/>
      <c r="K23" s="806"/>
      <c r="L23" s="806"/>
      <c r="M23" s="806"/>
      <c r="N23" s="807"/>
      <c r="P23" s="23"/>
      <c r="Q23" s="24"/>
      <c r="R23" s="24"/>
      <c r="S23" s="24"/>
      <c r="T23" s="24"/>
      <c r="U23" s="24"/>
      <c r="V23" s="24"/>
      <c r="W23" s="24"/>
      <c r="X23" s="24"/>
      <c r="Y23" s="24"/>
      <c r="Z23" s="24"/>
      <c r="AA23" s="24"/>
      <c r="AB23" s="24"/>
      <c r="AC23" s="24"/>
      <c r="AD23" s="24"/>
      <c r="AE23" s="24"/>
      <c r="AF23" s="24"/>
    </row>
    <row r="24" spans="1:32">
      <c r="A24" s="68"/>
      <c r="B24" s="68"/>
      <c r="C24" s="68"/>
      <c r="D24" s="68"/>
      <c r="E24" s="68"/>
      <c r="F24" s="68"/>
      <c r="G24" s="68"/>
      <c r="H24" s="68"/>
      <c r="I24" s="68"/>
      <c r="J24" s="68"/>
      <c r="K24" s="68"/>
      <c r="L24" s="68"/>
      <c r="M24" s="68"/>
      <c r="N24" s="68"/>
      <c r="P24" s="22"/>
      <c r="Q24" s="22"/>
      <c r="R24" s="22"/>
      <c r="S24" s="22"/>
      <c r="T24" s="22"/>
      <c r="U24" s="22"/>
      <c r="V24" s="22"/>
      <c r="W24" s="22"/>
      <c r="X24" s="22"/>
      <c r="Y24" s="22"/>
      <c r="Z24" s="22"/>
      <c r="AA24" s="22"/>
      <c r="AB24" s="22"/>
      <c r="AC24" s="22"/>
      <c r="AD24" s="22"/>
      <c r="AE24" s="22"/>
      <c r="AF24" s="22"/>
    </row>
    <row r="25" spans="1:32" ht="96.75" customHeight="1">
      <c r="A25" s="810"/>
      <c r="B25" s="811"/>
      <c r="C25" s="811"/>
      <c r="D25" s="811"/>
      <c r="E25" s="811"/>
      <c r="F25" s="811"/>
      <c r="G25" s="811"/>
      <c r="H25" s="811"/>
      <c r="I25" s="811"/>
      <c r="J25" s="811"/>
      <c r="K25" s="811"/>
      <c r="L25" s="811"/>
      <c r="M25" s="811"/>
      <c r="N25" s="811"/>
      <c r="P25" s="22"/>
      <c r="Q25" s="22"/>
      <c r="R25" s="22"/>
      <c r="S25" s="22"/>
      <c r="T25" s="22"/>
      <c r="U25" s="22"/>
      <c r="V25" s="22"/>
      <c r="W25" s="22"/>
      <c r="X25" s="22"/>
      <c r="Y25" s="22"/>
      <c r="Z25" s="22"/>
      <c r="AA25" s="22"/>
      <c r="AB25" s="22"/>
      <c r="AC25" s="22"/>
      <c r="AD25" s="22"/>
      <c r="AE25" s="22"/>
      <c r="AF25" s="22"/>
    </row>
    <row r="26" spans="1:32" ht="18.75" customHeight="1">
      <c r="A26" s="233"/>
      <c r="B26" s="233"/>
      <c r="C26" s="233"/>
      <c r="D26" s="233"/>
      <c r="E26" s="233"/>
      <c r="F26" s="233"/>
      <c r="G26" s="233"/>
      <c r="H26" s="233"/>
      <c r="I26" s="233"/>
      <c r="J26" s="233"/>
      <c r="K26" s="233"/>
      <c r="L26" s="233"/>
      <c r="M26" s="233"/>
      <c r="N26" s="233"/>
      <c r="P26" s="22"/>
      <c r="Q26" s="22"/>
      <c r="R26" s="22"/>
      <c r="S26" s="22"/>
      <c r="T26" s="22"/>
      <c r="U26" s="22"/>
      <c r="V26" s="22"/>
      <c r="W26" s="22"/>
      <c r="X26" s="22"/>
      <c r="Y26" s="22"/>
      <c r="Z26" s="22"/>
      <c r="AA26" s="22"/>
      <c r="AB26" s="22"/>
      <c r="AC26" s="22"/>
      <c r="AD26" s="22"/>
      <c r="AE26" s="22"/>
      <c r="AF26" s="22"/>
    </row>
    <row r="27" spans="1:32" ht="15.75" customHeight="1">
      <c r="A27" s="808"/>
      <c r="B27" s="809"/>
      <c r="C27" s="809"/>
      <c r="D27" s="809"/>
      <c r="E27" s="809"/>
      <c r="F27" s="809"/>
      <c r="G27" s="809"/>
      <c r="H27" s="809"/>
      <c r="I27" s="809"/>
      <c r="J27" s="809"/>
      <c r="K27" s="809"/>
      <c r="L27" s="809"/>
      <c r="M27" s="809"/>
      <c r="N27" s="809"/>
      <c r="P27" s="22"/>
      <c r="Q27" s="22"/>
      <c r="R27" s="22"/>
      <c r="S27" s="22"/>
      <c r="T27" s="22"/>
      <c r="U27" s="22"/>
      <c r="V27" s="22"/>
      <c r="W27" s="22"/>
      <c r="X27" s="22"/>
      <c r="Y27" s="22"/>
      <c r="Z27" s="22"/>
      <c r="AA27" s="22"/>
      <c r="AB27" s="22"/>
      <c r="AC27" s="22"/>
      <c r="AD27" s="22"/>
      <c r="AE27" s="22"/>
      <c r="AF27" s="22"/>
    </row>
    <row r="28" spans="1:32" ht="24" customHeight="1">
      <c r="A28" s="809"/>
      <c r="B28" s="809"/>
      <c r="C28" s="809"/>
      <c r="D28" s="809"/>
      <c r="E28" s="809"/>
      <c r="F28" s="809"/>
      <c r="G28" s="809"/>
      <c r="H28" s="809"/>
      <c r="I28" s="809"/>
      <c r="J28" s="809"/>
      <c r="K28" s="809"/>
      <c r="L28" s="809"/>
      <c r="M28" s="809"/>
      <c r="N28" s="809"/>
      <c r="P28" s="22"/>
      <c r="Q28" s="22"/>
      <c r="R28" s="22"/>
      <c r="S28" s="22"/>
      <c r="T28" s="22"/>
      <c r="U28" s="22"/>
      <c r="V28" s="22"/>
      <c r="W28" s="22"/>
      <c r="X28" s="22"/>
      <c r="Y28" s="22"/>
      <c r="Z28" s="22"/>
      <c r="AA28" s="22"/>
      <c r="AB28" s="22"/>
      <c r="AC28" s="22"/>
      <c r="AD28" s="22"/>
      <c r="AE28" s="22"/>
      <c r="AF28" s="22"/>
    </row>
    <row r="29" spans="1:32" ht="15.75" customHeight="1">
      <c r="A29" s="68"/>
      <c r="B29" s="68"/>
      <c r="C29" s="68"/>
      <c r="D29" s="68"/>
      <c r="E29" s="68"/>
      <c r="F29" s="68"/>
      <c r="G29" s="68"/>
      <c r="H29" s="68"/>
      <c r="I29" s="68"/>
      <c r="J29" s="68"/>
      <c r="K29" s="68"/>
      <c r="L29" s="68"/>
      <c r="M29" s="68"/>
      <c r="N29" s="68"/>
      <c r="P29" s="22"/>
      <c r="Q29" s="22"/>
      <c r="R29" s="22"/>
      <c r="S29" s="22"/>
      <c r="T29" s="22"/>
      <c r="U29" s="22"/>
      <c r="V29" s="22"/>
      <c r="W29" s="22"/>
      <c r="X29" s="22"/>
      <c r="Y29" s="22"/>
      <c r="Z29" s="22"/>
      <c r="AA29" s="22"/>
      <c r="AB29" s="22"/>
      <c r="AC29" s="22"/>
      <c r="AD29" s="22"/>
      <c r="AE29" s="22"/>
      <c r="AF29" s="22"/>
    </row>
    <row r="30" spans="1:32" ht="18" customHeight="1">
      <c r="A30" s="806"/>
      <c r="B30" s="806"/>
      <c r="C30" s="806"/>
      <c r="D30" s="806"/>
      <c r="E30" s="806"/>
      <c r="F30" s="806"/>
      <c r="G30" s="806"/>
      <c r="H30" s="806"/>
      <c r="I30" s="806"/>
      <c r="J30" s="806"/>
      <c r="K30" s="806"/>
      <c r="L30" s="806"/>
      <c r="M30" s="806"/>
      <c r="N30" s="807"/>
      <c r="P30" s="22"/>
      <c r="Q30" s="22"/>
      <c r="R30" s="22"/>
      <c r="S30" s="22"/>
      <c r="T30" s="22"/>
      <c r="U30" s="22"/>
      <c r="V30" s="22"/>
      <c r="W30" s="22"/>
      <c r="X30" s="22"/>
      <c r="Y30" s="22"/>
      <c r="Z30" s="22"/>
      <c r="AA30" s="22"/>
      <c r="AB30" s="22"/>
      <c r="AC30" s="22"/>
      <c r="AD30" s="22"/>
      <c r="AE30" s="22"/>
      <c r="AF30" s="22"/>
    </row>
    <row r="31" spans="1:32">
      <c r="A31" s="1"/>
      <c r="B31" s="1"/>
      <c r="C31" s="1"/>
      <c r="D31" s="1"/>
      <c r="E31" s="1"/>
      <c r="F31" s="1"/>
      <c r="G31" s="1"/>
      <c r="H31" s="1"/>
      <c r="I31" s="1"/>
      <c r="J31" s="1"/>
      <c r="K31" s="1"/>
      <c r="L31" s="1"/>
      <c r="M31" s="1"/>
      <c r="N31" s="1"/>
      <c r="P31" s="22"/>
      <c r="Q31" s="22"/>
      <c r="R31" s="22"/>
      <c r="S31" s="22"/>
      <c r="T31" s="22"/>
      <c r="U31" s="22"/>
      <c r="V31" s="22"/>
      <c r="W31" s="22"/>
      <c r="X31" s="22"/>
      <c r="Y31" s="22"/>
      <c r="Z31" s="22"/>
      <c r="AA31" s="22"/>
      <c r="AB31" s="22"/>
      <c r="AC31" s="22"/>
      <c r="AD31" s="22"/>
      <c r="AE31" s="22"/>
      <c r="AF31" s="22"/>
    </row>
    <row r="32" spans="1:32" ht="18">
      <c r="A32" s="805"/>
      <c r="B32" s="806"/>
      <c r="C32" s="806"/>
      <c r="D32" s="806"/>
      <c r="E32" s="806"/>
      <c r="F32" s="806"/>
      <c r="G32" s="806"/>
      <c r="H32" s="806"/>
      <c r="I32" s="806"/>
      <c r="J32" s="806"/>
      <c r="K32" s="806"/>
      <c r="L32" s="806"/>
      <c r="M32" s="806"/>
      <c r="N32" s="807"/>
      <c r="P32" s="22"/>
      <c r="Q32" s="22"/>
      <c r="R32" s="22"/>
      <c r="S32" s="22"/>
      <c r="T32" s="22"/>
      <c r="U32" s="22"/>
      <c r="V32" s="22"/>
      <c r="W32" s="22"/>
      <c r="X32" s="22"/>
      <c r="Y32" s="22"/>
      <c r="Z32" s="22"/>
      <c r="AA32" s="22"/>
      <c r="AB32" s="22"/>
      <c r="AC32" s="22"/>
      <c r="AD32" s="22"/>
      <c r="AE32" s="22"/>
      <c r="AF32" s="22"/>
    </row>
  </sheetData>
  <customSheetViews>
    <customSheetView guid="{3118AF25-8423-420A-806A-487665220C68}"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1"/>
      <headerFooter alignWithMargins="0">
        <oddFooter>&amp;C&amp;"Times New Roman,Regular"Exhibit H - Summary of Reimbursable Resources</oddFooter>
      </headerFooter>
    </customSheetView>
    <customSheetView guid="{56C0A34E-45B4-448B-85E5-70B3A8E6333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2"/>
      <headerFooter alignWithMargins="0">
        <oddFooter>&amp;C&amp;"Times New Roman,Regular"Exhibit H - Summary of Reimbursable Resources</oddFooter>
      </headerFooter>
    </customSheetView>
    <customSheetView guid="{4148B88B-8ED7-4FDE-9459-DEB244AD0552}"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3"/>
      <headerFooter alignWithMargins="0">
        <oddFooter>&amp;C&amp;"Times New Roman,Regular"Exhibit H - Summary of Reimbursable Resources</oddFooter>
      </headerFooter>
    </customSheetView>
    <customSheetView guid="{12C66D54-5067-4346-818B-6EAB1C8A918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4"/>
      <headerFooter alignWithMargins="0">
        <oddFooter>&amp;C&amp;"Times New Roman,Regular"Exhibit H - Summary of Reimbursable Resources</oddFooter>
      </headerFooter>
    </customSheetView>
    <customSheetView guid="{A8222A56-4163-43FF-A952-8C1396AAF3AC}" scale="75" showPageBreaks="1" showGridLines="0" outlineSymbols="0" fitToPage="1" printArea="1" view="pageBreakPreview">
      <selection activeCell="L12" sqref="L12"/>
      <pageMargins left="1" right="1" top="0.5" bottom="0.55000000000000004" header="0" footer="0"/>
      <printOptions horizontalCentered="1"/>
      <pageSetup scale="70" orientation="landscape" horizontalDpi="300" verticalDpi="300" r:id="rId5"/>
      <headerFooter alignWithMargins="0">
        <oddFooter>&amp;C&amp;"Times New Roman,Regular"Exhibit H - Summary of Reimbursable Resources</oddFooter>
      </headerFooter>
    </customSheetView>
  </customSheetViews>
  <mergeCells count="23">
    <mergeCell ref="O16:P18"/>
    <mergeCell ref="A15:B15"/>
    <mergeCell ref="A10:B10"/>
    <mergeCell ref="A11:B11"/>
    <mergeCell ref="A18:N18"/>
    <mergeCell ref="A32:N32"/>
    <mergeCell ref="A30:N30"/>
    <mergeCell ref="A27:N28"/>
    <mergeCell ref="A23:N23"/>
    <mergeCell ref="A25:N25"/>
    <mergeCell ref="A8:B9"/>
    <mergeCell ref="L8:N8"/>
    <mergeCell ref="I8:K8"/>
    <mergeCell ref="A14:B14"/>
    <mergeCell ref="A12:B12"/>
    <mergeCell ref="F8:H8"/>
    <mergeCell ref="C8:E8"/>
    <mergeCell ref="A13:B13"/>
    <mergeCell ref="A1:N1"/>
    <mergeCell ref="A3:N3"/>
    <mergeCell ref="A4:N4"/>
    <mergeCell ref="A5:N5"/>
    <mergeCell ref="A6:N6"/>
  </mergeCells>
  <phoneticPr fontId="0" type="noConversion"/>
  <printOptions horizontalCentered="1"/>
  <pageMargins left="1" right="1" top="0.5" bottom="0.55000000000000004" header="0" footer="0"/>
  <pageSetup scale="70" orientation="landscape" horizontalDpi="300" verticalDpi="300" r:id="rId6"/>
  <headerFooter alignWithMargins="0">
    <oddFooter>&amp;C&amp;"Times New Roman,Regular"Exhibit H - Summary of Reimbursable Resources</oddFooter>
  </headerFooter>
  <ignoredErrors>
    <ignoredError sqref="H15" formula="1"/>
  </ignoredErrors>
</worksheet>
</file>

<file path=xl/worksheets/sheet9.xml><?xml version="1.0" encoding="utf-8"?>
<worksheet xmlns="http://schemas.openxmlformats.org/spreadsheetml/2006/main" xmlns:r="http://schemas.openxmlformats.org/officeDocument/2006/relationships">
  <sheetPr codeName="Sheet14">
    <pageSetUpPr fitToPage="1"/>
  </sheetPr>
  <dimension ref="A1:N48"/>
  <sheetViews>
    <sheetView view="pageBreakPreview" zoomScale="75" zoomScaleNormal="75" zoomScaleSheetLayoutView="75" workbookViewId="0">
      <pane xSplit="1" ySplit="11" topLeftCell="B12" activePane="bottomRight" state="frozen"/>
      <selection pane="topRight" activeCell="B1" sqref="B1"/>
      <selection pane="bottomLeft" activeCell="A12" sqref="A12"/>
      <selection pane="bottomRight" activeCell="K12" sqref="K12"/>
    </sheetView>
  </sheetViews>
  <sheetFormatPr defaultRowHeight="15"/>
  <cols>
    <col min="1" max="1" width="30.44140625" style="11" customWidth="1"/>
    <col min="2" max="2" width="10.77734375" style="11" customWidth="1"/>
    <col min="3" max="3" width="12.6640625" style="11" customWidth="1"/>
    <col min="4" max="4" width="10.88671875" style="11" customWidth="1"/>
    <col min="5" max="5" width="12.5546875" style="11" customWidth="1"/>
    <col min="6" max="6" width="9.77734375" style="11" customWidth="1"/>
    <col min="7" max="7" width="12" style="11" customWidth="1"/>
    <col min="8" max="9" width="9.77734375" style="11" customWidth="1"/>
    <col min="10" max="10" width="10.33203125" style="11" customWidth="1"/>
    <col min="11" max="11" width="13" style="11" customWidth="1"/>
    <col min="12" max="12" width="1.109375" style="99" customWidth="1"/>
    <col min="13" max="16384" width="8.88671875" style="11"/>
  </cols>
  <sheetData>
    <row r="1" spans="1:12" ht="20.25">
      <c r="A1" s="665" t="s">
        <v>30</v>
      </c>
      <c r="B1" s="820"/>
      <c r="C1" s="820"/>
      <c r="D1" s="820"/>
      <c r="E1" s="820"/>
      <c r="F1" s="820"/>
      <c r="G1" s="820"/>
      <c r="H1" s="820"/>
      <c r="I1" s="820"/>
      <c r="J1" s="820"/>
      <c r="K1" s="820"/>
      <c r="L1" s="99" t="s">
        <v>0</v>
      </c>
    </row>
    <row r="2" spans="1:12" ht="20.25">
      <c r="A2" s="702"/>
      <c r="B2" s="702"/>
      <c r="C2" s="702"/>
      <c r="D2" s="702"/>
      <c r="E2" s="702"/>
      <c r="F2" s="702"/>
      <c r="G2" s="702"/>
      <c r="H2" s="702"/>
      <c r="I2" s="702"/>
      <c r="J2" s="702"/>
      <c r="K2" s="822"/>
      <c r="L2" s="100" t="s">
        <v>0</v>
      </c>
    </row>
    <row r="3" spans="1:12" ht="12.6" customHeight="1">
      <c r="A3" s="702"/>
      <c r="B3" s="702"/>
      <c r="C3" s="702"/>
      <c r="D3" s="702"/>
      <c r="E3" s="702"/>
      <c r="F3" s="702"/>
      <c r="G3" s="702"/>
      <c r="H3" s="702"/>
      <c r="I3" s="702"/>
      <c r="J3" s="702"/>
      <c r="K3" s="822"/>
      <c r="L3" s="99" t="s">
        <v>0</v>
      </c>
    </row>
    <row r="4" spans="1:12" ht="18.75">
      <c r="A4" s="789" t="s">
        <v>48</v>
      </c>
      <c r="B4" s="792"/>
      <c r="C4" s="792"/>
      <c r="D4" s="792"/>
      <c r="E4" s="792"/>
      <c r="F4" s="792"/>
      <c r="G4" s="792"/>
      <c r="H4" s="792"/>
      <c r="I4" s="792"/>
      <c r="J4" s="792"/>
      <c r="K4" s="792"/>
      <c r="L4" s="99" t="s">
        <v>0</v>
      </c>
    </row>
    <row r="5" spans="1:12" ht="16.5">
      <c r="A5" s="791" t="str">
        <f>+'B. Summary of Requirements '!A5</f>
        <v>Bureau of Alcohol, Tobacco, Firearms and Explosives</v>
      </c>
      <c r="B5" s="792"/>
      <c r="C5" s="792"/>
      <c r="D5" s="792"/>
      <c r="E5" s="792"/>
      <c r="F5" s="792"/>
      <c r="G5" s="792"/>
      <c r="H5" s="792"/>
      <c r="I5" s="792"/>
      <c r="J5" s="792"/>
      <c r="K5" s="792"/>
      <c r="L5" s="99" t="s">
        <v>0</v>
      </c>
    </row>
    <row r="6" spans="1:12" ht="16.5">
      <c r="A6" s="821" t="str">
        <f>+'B. Summary of Requirements '!A6</f>
        <v>Salaries and Expenses</v>
      </c>
      <c r="B6" s="792"/>
      <c r="C6" s="792"/>
      <c r="D6" s="792"/>
      <c r="E6" s="792"/>
      <c r="F6" s="792"/>
      <c r="G6" s="792"/>
      <c r="H6" s="792"/>
      <c r="I6" s="792"/>
      <c r="J6" s="792"/>
      <c r="K6" s="792"/>
      <c r="L6" s="99" t="s">
        <v>0</v>
      </c>
    </row>
    <row r="7" spans="1:12" ht="15.75">
      <c r="A7" s="825"/>
      <c r="B7" s="825"/>
      <c r="C7" s="825"/>
      <c r="D7" s="825"/>
      <c r="E7" s="825"/>
      <c r="F7" s="825"/>
      <c r="G7" s="825"/>
      <c r="H7" s="825"/>
      <c r="I7" s="825"/>
      <c r="J7" s="825"/>
      <c r="K7" s="825"/>
      <c r="L7" s="99" t="s">
        <v>0</v>
      </c>
    </row>
    <row r="8" spans="1:12">
      <c r="A8" s="826"/>
      <c r="B8" s="826"/>
      <c r="C8" s="826"/>
      <c r="D8" s="826"/>
      <c r="E8" s="826"/>
      <c r="F8" s="826"/>
      <c r="G8" s="826"/>
      <c r="H8" s="826"/>
      <c r="I8" s="826"/>
      <c r="J8" s="826"/>
      <c r="K8" s="826"/>
      <c r="L8" s="99" t="s">
        <v>0</v>
      </c>
    </row>
    <row r="9" spans="1:12" ht="40.5" customHeight="1">
      <c r="A9" s="839" t="s">
        <v>49</v>
      </c>
      <c r="B9" s="834" t="s">
        <v>232</v>
      </c>
      <c r="C9" s="835"/>
      <c r="D9" s="834" t="s">
        <v>227</v>
      </c>
      <c r="E9" s="835"/>
      <c r="F9" s="831" t="s">
        <v>213</v>
      </c>
      <c r="G9" s="832"/>
      <c r="H9" s="832"/>
      <c r="I9" s="832"/>
      <c r="J9" s="832"/>
      <c r="K9" s="833"/>
      <c r="L9" s="99" t="s">
        <v>0</v>
      </c>
    </row>
    <row r="10" spans="1:12">
      <c r="A10" s="840"/>
      <c r="B10" s="827" t="s">
        <v>26</v>
      </c>
      <c r="C10" s="827" t="s">
        <v>27</v>
      </c>
      <c r="D10" s="827" t="s">
        <v>26</v>
      </c>
      <c r="E10" s="827" t="s">
        <v>27</v>
      </c>
      <c r="F10" s="829" t="s">
        <v>16</v>
      </c>
      <c r="G10" s="823" t="s">
        <v>140</v>
      </c>
      <c r="H10" s="823" t="s">
        <v>24</v>
      </c>
      <c r="I10" s="823" t="s">
        <v>25</v>
      </c>
      <c r="J10" s="837" t="s">
        <v>26</v>
      </c>
      <c r="K10" s="829" t="s">
        <v>27</v>
      </c>
      <c r="L10" s="99" t="s">
        <v>0</v>
      </c>
    </row>
    <row r="11" spans="1:12" ht="27" customHeight="1">
      <c r="A11" s="841"/>
      <c r="B11" s="828"/>
      <c r="C11" s="828"/>
      <c r="D11" s="828"/>
      <c r="E11" s="828"/>
      <c r="F11" s="830"/>
      <c r="G11" s="824"/>
      <c r="H11" s="824"/>
      <c r="I11" s="824"/>
      <c r="J11" s="838"/>
      <c r="K11" s="836"/>
      <c r="L11" s="99" t="s">
        <v>0</v>
      </c>
    </row>
    <row r="12" spans="1:12">
      <c r="A12" s="178" t="s">
        <v>31</v>
      </c>
      <c r="B12" s="491">
        <v>180</v>
      </c>
      <c r="C12" s="491"/>
      <c r="D12" s="491">
        <v>180</v>
      </c>
      <c r="E12" s="491"/>
      <c r="F12" s="491"/>
      <c r="G12" s="491"/>
      <c r="H12" s="491"/>
      <c r="I12" s="491">
        <f>SUM(G12:H12)</f>
        <v>0</v>
      </c>
      <c r="J12" s="491">
        <f>D12+F12+I12</f>
        <v>180</v>
      </c>
      <c r="K12" s="492">
        <v>1</v>
      </c>
      <c r="L12" s="99" t="s">
        <v>0</v>
      </c>
    </row>
    <row r="13" spans="1:12">
      <c r="A13" s="395" t="s">
        <v>176</v>
      </c>
      <c r="B13" s="493">
        <v>61</v>
      </c>
      <c r="C13" s="493"/>
      <c r="D13" s="493">
        <v>61</v>
      </c>
      <c r="E13" s="493"/>
      <c r="F13" s="493"/>
      <c r="G13" s="493"/>
      <c r="H13" s="493"/>
      <c r="I13" s="493">
        <f t="shared" ref="I13:I29" si="0">SUM(G13:H13)</f>
        <v>0</v>
      </c>
      <c r="J13" s="493">
        <f t="shared" ref="J13:J29" si="1">D13+F13+I13</f>
        <v>61</v>
      </c>
      <c r="K13" s="494"/>
      <c r="L13" s="99" t="s">
        <v>0</v>
      </c>
    </row>
    <row r="14" spans="1:12">
      <c r="A14" s="396" t="s">
        <v>177</v>
      </c>
      <c r="B14" s="495">
        <v>545</v>
      </c>
      <c r="C14" s="495"/>
      <c r="D14" s="495">
        <v>545</v>
      </c>
      <c r="E14" s="495"/>
      <c r="F14" s="495"/>
      <c r="G14" s="495"/>
      <c r="H14" s="495"/>
      <c r="I14" s="495">
        <f t="shared" si="0"/>
        <v>0</v>
      </c>
      <c r="J14" s="495">
        <f t="shared" si="1"/>
        <v>545</v>
      </c>
      <c r="K14" s="496"/>
      <c r="L14" s="99" t="s">
        <v>0</v>
      </c>
    </row>
    <row r="15" spans="1:12">
      <c r="A15" s="396" t="s">
        <v>178</v>
      </c>
      <c r="B15" s="495">
        <v>125</v>
      </c>
      <c r="C15" s="495"/>
      <c r="D15" s="495">
        <v>125</v>
      </c>
      <c r="E15" s="495"/>
      <c r="F15" s="495"/>
      <c r="G15" s="495"/>
      <c r="H15" s="495"/>
      <c r="I15" s="495">
        <f t="shared" si="0"/>
        <v>0</v>
      </c>
      <c r="J15" s="495">
        <f t="shared" si="1"/>
        <v>125</v>
      </c>
      <c r="K15" s="496"/>
      <c r="L15" s="99" t="s">
        <v>0</v>
      </c>
    </row>
    <row r="16" spans="1:12">
      <c r="A16" s="396" t="s">
        <v>106</v>
      </c>
      <c r="B16" s="495">
        <v>81</v>
      </c>
      <c r="C16" s="495"/>
      <c r="D16" s="495">
        <v>81</v>
      </c>
      <c r="E16" s="495"/>
      <c r="F16" s="495"/>
      <c r="G16" s="495"/>
      <c r="H16" s="495"/>
      <c r="I16" s="495">
        <f t="shared" si="0"/>
        <v>0</v>
      </c>
      <c r="J16" s="495">
        <f t="shared" si="1"/>
        <v>81</v>
      </c>
      <c r="K16" s="496"/>
      <c r="L16" s="99" t="s">
        <v>0</v>
      </c>
    </row>
    <row r="17" spans="1:14">
      <c r="A17" s="397" t="s">
        <v>107</v>
      </c>
      <c r="B17" s="495">
        <v>60</v>
      </c>
      <c r="C17" s="495"/>
      <c r="D17" s="495">
        <v>60</v>
      </c>
      <c r="E17" s="495"/>
      <c r="F17" s="495"/>
      <c r="G17" s="495"/>
      <c r="H17" s="495"/>
      <c r="I17" s="495">
        <f t="shared" si="0"/>
        <v>0</v>
      </c>
      <c r="J17" s="495">
        <f t="shared" si="1"/>
        <v>60</v>
      </c>
      <c r="K17" s="496"/>
      <c r="L17" s="99" t="s">
        <v>0</v>
      </c>
    </row>
    <row r="18" spans="1:14">
      <c r="A18" s="396" t="s">
        <v>108</v>
      </c>
      <c r="B18" s="495">
        <v>38</v>
      </c>
      <c r="C18" s="495"/>
      <c r="D18" s="495">
        <v>38</v>
      </c>
      <c r="E18" s="495"/>
      <c r="F18" s="495"/>
      <c r="G18" s="495"/>
      <c r="H18" s="495"/>
      <c r="I18" s="495">
        <f t="shared" si="0"/>
        <v>0</v>
      </c>
      <c r="J18" s="495">
        <f t="shared" si="1"/>
        <v>38</v>
      </c>
      <c r="K18" s="496"/>
      <c r="L18" s="99" t="s">
        <v>0</v>
      </c>
    </row>
    <row r="19" spans="1:14">
      <c r="A19" s="396" t="s">
        <v>109</v>
      </c>
      <c r="B19" s="495">
        <v>34</v>
      </c>
      <c r="C19" s="495"/>
      <c r="D19" s="495">
        <v>34</v>
      </c>
      <c r="E19" s="495"/>
      <c r="F19" s="495"/>
      <c r="G19" s="495"/>
      <c r="H19" s="495"/>
      <c r="I19" s="495">
        <f t="shared" si="0"/>
        <v>0</v>
      </c>
      <c r="J19" s="495">
        <f t="shared" si="1"/>
        <v>34</v>
      </c>
      <c r="K19" s="496"/>
      <c r="L19" s="99" t="s">
        <v>0</v>
      </c>
    </row>
    <row r="20" spans="1:14">
      <c r="A20" s="396" t="s">
        <v>110</v>
      </c>
      <c r="B20" s="495">
        <v>0</v>
      </c>
      <c r="C20" s="495"/>
      <c r="D20" s="495">
        <v>0</v>
      </c>
      <c r="E20" s="495"/>
      <c r="F20" s="495"/>
      <c r="G20" s="495"/>
      <c r="H20" s="495"/>
      <c r="I20" s="495">
        <f t="shared" si="0"/>
        <v>0</v>
      </c>
      <c r="J20" s="495">
        <f t="shared" si="1"/>
        <v>0</v>
      </c>
      <c r="K20" s="496"/>
      <c r="L20" s="99" t="s">
        <v>0</v>
      </c>
    </row>
    <row r="21" spans="1:14">
      <c r="A21" s="398" t="s">
        <v>111</v>
      </c>
      <c r="B21" s="495">
        <v>1</v>
      </c>
      <c r="C21" s="495"/>
      <c r="D21" s="495">
        <v>1</v>
      </c>
      <c r="E21" s="495"/>
      <c r="F21" s="495"/>
      <c r="G21" s="495"/>
      <c r="H21" s="495"/>
      <c r="I21" s="495">
        <f t="shared" si="0"/>
        <v>0</v>
      </c>
      <c r="J21" s="495">
        <f t="shared" si="1"/>
        <v>1</v>
      </c>
      <c r="K21" s="496"/>
      <c r="L21" s="99" t="s">
        <v>0</v>
      </c>
    </row>
    <row r="22" spans="1:14">
      <c r="A22" s="399" t="s">
        <v>220</v>
      </c>
      <c r="B22" s="495">
        <v>35</v>
      </c>
      <c r="C22" s="495"/>
      <c r="D22" s="495">
        <v>35</v>
      </c>
      <c r="E22" s="495"/>
      <c r="F22" s="495"/>
      <c r="G22" s="495"/>
      <c r="H22" s="495"/>
      <c r="I22" s="495">
        <f t="shared" si="0"/>
        <v>0</v>
      </c>
      <c r="J22" s="495">
        <f t="shared" si="1"/>
        <v>35</v>
      </c>
      <c r="K22" s="496"/>
      <c r="L22" s="99" t="s">
        <v>0</v>
      </c>
    </row>
    <row r="23" spans="1:14">
      <c r="A23" s="399" t="s">
        <v>32</v>
      </c>
      <c r="B23" s="495">
        <v>2485</v>
      </c>
      <c r="C23" s="495">
        <v>54</v>
      </c>
      <c r="D23" s="495">
        <v>2485</v>
      </c>
      <c r="E23" s="495">
        <v>54</v>
      </c>
      <c r="F23" s="495"/>
      <c r="G23" s="495"/>
      <c r="H23" s="495">
        <v>-34</v>
      </c>
      <c r="I23" s="495">
        <f t="shared" si="0"/>
        <v>-34</v>
      </c>
      <c r="J23" s="495">
        <f t="shared" si="1"/>
        <v>2451</v>
      </c>
      <c r="K23" s="496">
        <v>53</v>
      </c>
      <c r="L23" s="99" t="s">
        <v>0</v>
      </c>
    </row>
    <row r="24" spans="1:14">
      <c r="A24" s="399" t="s">
        <v>277</v>
      </c>
      <c r="B24" s="495">
        <v>834</v>
      </c>
      <c r="C24" s="495"/>
      <c r="D24" s="495">
        <v>834</v>
      </c>
      <c r="E24" s="495"/>
      <c r="F24" s="495"/>
      <c r="G24" s="495"/>
      <c r="H24" s="495">
        <v>-37</v>
      </c>
      <c r="I24" s="495">
        <f t="shared" si="0"/>
        <v>-37</v>
      </c>
      <c r="J24" s="495">
        <f t="shared" si="1"/>
        <v>797</v>
      </c>
      <c r="K24" s="496"/>
      <c r="L24" s="100" t="s">
        <v>0</v>
      </c>
    </row>
    <row r="25" spans="1:14">
      <c r="A25" s="399" t="s">
        <v>112</v>
      </c>
      <c r="B25" s="495">
        <v>16</v>
      </c>
      <c r="C25" s="495"/>
      <c r="D25" s="495">
        <v>16</v>
      </c>
      <c r="E25" s="495"/>
      <c r="F25" s="495"/>
      <c r="G25" s="495"/>
      <c r="H25" s="495"/>
      <c r="I25" s="495">
        <f t="shared" si="0"/>
        <v>0</v>
      </c>
      <c r="J25" s="495">
        <f t="shared" si="1"/>
        <v>16</v>
      </c>
      <c r="K25" s="496"/>
      <c r="L25" s="99" t="s">
        <v>0</v>
      </c>
    </row>
    <row r="26" spans="1:14">
      <c r="A26" s="396" t="s">
        <v>114</v>
      </c>
      <c r="B26" s="495">
        <v>0</v>
      </c>
      <c r="C26" s="495"/>
      <c r="D26" s="495">
        <v>0</v>
      </c>
      <c r="E26" s="495"/>
      <c r="F26" s="495"/>
      <c r="G26" s="495"/>
      <c r="H26" s="495"/>
      <c r="I26" s="495">
        <f t="shared" si="0"/>
        <v>0</v>
      </c>
      <c r="J26" s="495">
        <f t="shared" si="1"/>
        <v>0</v>
      </c>
      <c r="K26" s="496"/>
      <c r="L26" s="99" t="s">
        <v>0</v>
      </c>
    </row>
    <row r="27" spans="1:14">
      <c r="A27" s="396" t="s">
        <v>134</v>
      </c>
      <c r="B27" s="495">
        <v>56</v>
      </c>
      <c r="C27" s="495"/>
      <c r="D27" s="495">
        <v>56</v>
      </c>
      <c r="E27" s="495"/>
      <c r="F27" s="495"/>
      <c r="G27" s="495"/>
      <c r="H27" s="495"/>
      <c r="I27" s="495">
        <f t="shared" si="0"/>
        <v>0</v>
      </c>
      <c r="J27" s="495">
        <f t="shared" si="1"/>
        <v>56</v>
      </c>
      <c r="K27" s="496"/>
      <c r="L27" s="99" t="s">
        <v>0</v>
      </c>
    </row>
    <row r="28" spans="1:14">
      <c r="A28" s="396" t="s">
        <v>113</v>
      </c>
      <c r="B28" s="495">
        <v>26</v>
      </c>
      <c r="C28" s="495"/>
      <c r="D28" s="495">
        <v>26</v>
      </c>
      <c r="E28" s="495"/>
      <c r="F28" s="495"/>
      <c r="G28" s="495"/>
      <c r="H28" s="495"/>
      <c r="I28" s="495">
        <f t="shared" si="0"/>
        <v>0</v>
      </c>
      <c r="J28" s="495">
        <f t="shared" si="1"/>
        <v>26</v>
      </c>
      <c r="K28" s="496"/>
      <c r="L28" s="99" t="s">
        <v>0</v>
      </c>
    </row>
    <row r="29" spans="1:14">
      <c r="A29" s="400" t="s">
        <v>115</v>
      </c>
      <c r="B29" s="497">
        <v>524</v>
      </c>
      <c r="C29" s="497">
        <v>1</v>
      </c>
      <c r="D29" s="497">
        <v>524</v>
      </c>
      <c r="E29" s="497">
        <v>1</v>
      </c>
      <c r="F29" s="497"/>
      <c r="G29" s="497"/>
      <c r="H29" s="497">
        <v>-93</v>
      </c>
      <c r="I29" s="497">
        <f t="shared" si="0"/>
        <v>-93</v>
      </c>
      <c r="J29" s="497">
        <f t="shared" si="1"/>
        <v>431</v>
      </c>
      <c r="K29" s="498">
        <v>1</v>
      </c>
      <c r="L29" s="99" t="s">
        <v>0</v>
      </c>
    </row>
    <row r="30" spans="1:14" ht="15.75" thickBot="1">
      <c r="A30" s="391" t="s">
        <v>43</v>
      </c>
      <c r="B30" s="499">
        <f t="shared" ref="B30:G30" si="2">SUM(B12:B29)</f>
        <v>5101</v>
      </c>
      <c r="C30" s="500">
        <f t="shared" si="2"/>
        <v>55</v>
      </c>
      <c r="D30" s="501">
        <f t="shared" si="2"/>
        <v>5101</v>
      </c>
      <c r="E30" s="500">
        <f t="shared" si="2"/>
        <v>55</v>
      </c>
      <c r="F30" s="501">
        <f t="shared" si="2"/>
        <v>0</v>
      </c>
      <c r="G30" s="500">
        <f t="shared" si="2"/>
        <v>0</v>
      </c>
      <c r="H30" s="501">
        <f>SUM(H12:H29)</f>
        <v>-164</v>
      </c>
      <c r="I30" s="500">
        <f>SUM(I12:I29)</f>
        <v>-164</v>
      </c>
      <c r="J30" s="501">
        <f>SUM(J12:J29)</f>
        <v>4937</v>
      </c>
      <c r="K30" s="500">
        <f>SUM(K12:K29)</f>
        <v>55</v>
      </c>
      <c r="L30" s="100" t="s">
        <v>0</v>
      </c>
    </row>
    <row r="31" spans="1:14">
      <c r="A31" s="394" t="s">
        <v>162</v>
      </c>
      <c r="B31" s="502">
        <v>802</v>
      </c>
      <c r="C31" s="503">
        <v>1</v>
      </c>
      <c r="D31" s="502">
        <v>802</v>
      </c>
      <c r="E31" s="503">
        <v>1</v>
      </c>
      <c r="F31" s="502"/>
      <c r="G31" s="503"/>
      <c r="H31" s="504">
        <v>-46</v>
      </c>
      <c r="I31" s="505">
        <f t="shared" ref="I31:I33" si="3">SUM(G31:H31)</f>
        <v>-46</v>
      </c>
      <c r="J31" s="506">
        <f>D31+F31+I31</f>
        <v>756</v>
      </c>
      <c r="K31" s="505">
        <v>1</v>
      </c>
      <c r="L31" s="100" t="s">
        <v>0</v>
      </c>
      <c r="N31" s="342"/>
    </row>
    <row r="32" spans="1:14">
      <c r="A32" s="401" t="s">
        <v>179</v>
      </c>
      <c r="B32" s="507">
        <v>4268</v>
      </c>
      <c r="C32" s="508">
        <v>54</v>
      </c>
      <c r="D32" s="507">
        <v>4273</v>
      </c>
      <c r="E32" s="508">
        <v>54</v>
      </c>
      <c r="F32" s="507"/>
      <c r="G32" s="508"/>
      <c r="H32" s="509">
        <f>-34-37-47</f>
        <v>-118</v>
      </c>
      <c r="I32" s="510">
        <f t="shared" si="3"/>
        <v>-118</v>
      </c>
      <c r="J32" s="511">
        <f>D32+F32+I32</f>
        <v>4155</v>
      </c>
      <c r="K32" s="510">
        <v>53</v>
      </c>
      <c r="L32" s="99" t="s">
        <v>0</v>
      </c>
    </row>
    <row r="33" spans="1:12">
      <c r="A33" s="229" t="s">
        <v>180</v>
      </c>
      <c r="B33" s="512">
        <v>31</v>
      </c>
      <c r="C33" s="513"/>
      <c r="D33" s="512">
        <v>26</v>
      </c>
      <c r="E33" s="513"/>
      <c r="F33" s="512"/>
      <c r="G33" s="513"/>
      <c r="H33" s="512"/>
      <c r="I33" s="514">
        <f t="shared" si="3"/>
        <v>0</v>
      </c>
      <c r="J33" s="515">
        <f t="shared" ref="J33" si="4">D33+F33+I33</f>
        <v>26</v>
      </c>
      <c r="K33" s="514">
        <v>1</v>
      </c>
      <c r="L33" s="99" t="s">
        <v>0</v>
      </c>
    </row>
    <row r="34" spans="1:12" s="12" customFormat="1">
      <c r="A34" s="230" t="s">
        <v>43</v>
      </c>
      <c r="B34" s="392">
        <f>SUM(B31:B33)</f>
        <v>5101</v>
      </c>
      <c r="C34" s="393">
        <f t="shared" ref="C34:J34" si="5">SUM(C31:C33)</f>
        <v>55</v>
      </c>
      <c r="D34" s="392">
        <f>SUM(D31:D33)</f>
        <v>5101</v>
      </c>
      <c r="E34" s="393">
        <f t="shared" si="5"/>
        <v>55</v>
      </c>
      <c r="F34" s="392">
        <f t="shared" si="5"/>
        <v>0</v>
      </c>
      <c r="G34" s="393">
        <f t="shared" si="5"/>
        <v>0</v>
      </c>
      <c r="H34" s="392">
        <f t="shared" si="5"/>
        <v>-164</v>
      </c>
      <c r="I34" s="393">
        <f>SUM(I31:I33)</f>
        <v>-164</v>
      </c>
      <c r="J34" s="392">
        <f t="shared" si="5"/>
        <v>4937</v>
      </c>
      <c r="K34" s="393">
        <f>SUM(K31:K33)</f>
        <v>55</v>
      </c>
      <c r="L34" s="99" t="s">
        <v>23</v>
      </c>
    </row>
    <row r="35" spans="1:12" s="12" customFormat="1">
      <c r="A35" s="819"/>
      <c r="B35" s="819"/>
      <c r="C35" s="819"/>
      <c r="D35" s="819"/>
      <c r="E35" s="819"/>
      <c r="F35" s="819"/>
      <c r="G35" s="819"/>
      <c r="H35" s="819"/>
      <c r="I35" s="819"/>
      <c r="J35" s="819"/>
      <c r="K35" s="819"/>
      <c r="L35" s="99"/>
    </row>
    <row r="36" spans="1:12" s="12" customFormat="1">
      <c r="L36" s="100"/>
    </row>
    <row r="37" spans="1:12" s="12" customFormat="1">
      <c r="A37" s="38"/>
      <c r="B37" s="121"/>
      <c r="C37" s="121"/>
      <c r="D37" s="121"/>
      <c r="E37" s="121"/>
      <c r="F37" s="121"/>
      <c r="G37" s="121"/>
      <c r="H37" s="121"/>
      <c r="I37" s="121"/>
      <c r="J37" s="121"/>
      <c r="K37" s="121"/>
      <c r="L37" s="100"/>
    </row>
    <row r="38" spans="1:12" s="12" customFormat="1" ht="12" customHeight="1">
      <c r="A38" s="163"/>
      <c r="B38" s="121"/>
      <c r="C38" s="121"/>
      <c r="D38" s="121"/>
      <c r="E38" s="121"/>
      <c r="F38" s="121"/>
      <c r="G38" s="121"/>
      <c r="H38" s="121"/>
      <c r="I38" s="121"/>
      <c r="J38" s="121"/>
      <c r="K38" s="121"/>
      <c r="L38" s="100"/>
    </row>
    <row r="39" spans="1:12" s="12" customFormat="1" ht="12" customHeight="1">
      <c r="A39" s="163"/>
      <c r="B39" s="121"/>
      <c r="C39" s="121"/>
      <c r="D39" s="121"/>
      <c r="E39" s="121"/>
      <c r="F39" s="121"/>
      <c r="G39" s="121"/>
      <c r="H39" s="121"/>
      <c r="I39" s="121"/>
      <c r="J39" s="121"/>
      <c r="K39" s="121"/>
      <c r="L39" s="100"/>
    </row>
    <row r="40" spans="1:12" s="12" customFormat="1" ht="12" customHeight="1">
      <c r="A40" s="47"/>
      <c r="B40" s="48"/>
      <c r="C40" s="48"/>
      <c r="D40" s="48"/>
      <c r="E40" s="48"/>
      <c r="F40" s="48"/>
      <c r="G40" s="48"/>
      <c r="H40" s="48"/>
      <c r="I40" s="48"/>
      <c r="J40" s="48"/>
      <c r="K40" s="48"/>
      <c r="L40" s="100"/>
    </row>
    <row r="41" spans="1:12" s="12" customFormat="1" ht="15.75">
      <c r="A41" s="77"/>
      <c r="B41" s="78"/>
      <c r="C41" s="78"/>
      <c r="D41" s="78"/>
      <c r="E41" s="78"/>
      <c r="F41" s="78"/>
      <c r="G41" s="78"/>
      <c r="H41" s="78"/>
      <c r="I41" s="78"/>
      <c r="J41" s="78"/>
      <c r="K41" s="78"/>
      <c r="L41" s="100"/>
    </row>
    <row r="42" spans="1:12" ht="71.25" customHeight="1">
      <c r="A42" s="679"/>
      <c r="B42" s="679"/>
      <c r="C42" s="679"/>
      <c r="D42" s="679"/>
      <c r="E42" s="679"/>
      <c r="F42" s="679"/>
      <c r="G42" s="679"/>
      <c r="H42" s="679"/>
      <c r="I42" s="679"/>
      <c r="J42" s="679"/>
      <c r="K42" s="679"/>
    </row>
    <row r="43" spans="1:12" ht="39.75" customHeight="1">
      <c r="A43" s="679"/>
      <c r="B43" s="679"/>
      <c r="C43" s="679"/>
      <c r="D43" s="679"/>
      <c r="E43" s="679"/>
      <c r="F43" s="679"/>
      <c r="G43" s="679"/>
      <c r="H43" s="679"/>
      <c r="I43" s="679"/>
      <c r="J43" s="679"/>
      <c r="K43" s="679"/>
    </row>
    <row r="44" spans="1:12" ht="58.5" customHeight="1">
      <c r="A44" s="679"/>
      <c r="B44" s="679"/>
      <c r="C44" s="679"/>
      <c r="D44" s="679"/>
      <c r="E44" s="679"/>
      <c r="F44" s="679"/>
      <c r="G44" s="679"/>
      <c r="H44" s="679"/>
      <c r="I44" s="679"/>
      <c r="J44" s="679"/>
      <c r="K44" s="679"/>
    </row>
    <row r="45" spans="1:12" ht="69" customHeight="1">
      <c r="A45" s="679"/>
      <c r="B45" s="679"/>
      <c r="C45" s="679"/>
      <c r="D45" s="679"/>
      <c r="E45" s="679"/>
      <c r="F45" s="679"/>
      <c r="G45" s="679"/>
      <c r="H45" s="679"/>
      <c r="I45" s="679"/>
      <c r="J45" s="679"/>
      <c r="K45" s="679"/>
    </row>
    <row r="46" spans="1:12">
      <c r="A46" s="71"/>
      <c r="B46" s="63"/>
      <c r="C46" s="63"/>
      <c r="D46" s="63"/>
      <c r="E46" s="63"/>
      <c r="F46" s="63"/>
      <c r="G46" s="63"/>
      <c r="H46" s="63"/>
      <c r="I46" s="63"/>
      <c r="J46" s="63"/>
      <c r="K46" s="63"/>
    </row>
    <row r="48" spans="1:12">
      <c r="A48" s="342"/>
      <c r="K48" s="84"/>
    </row>
  </sheetData>
  <customSheetViews>
    <customSheetView guid="{3118AF25-8423-420A-806A-487665220C68}" scale="75" showPageBreaks="1" fitToPage="1" printArea="1" view="pageBreakPreview">
      <pane xSplit="1" ySplit="11" topLeftCell="B12" activePane="bottomRight" state="frozen"/>
      <selection pane="bottomRight" activeCell="J20" sqref="J20"/>
      <pageMargins left="0.75" right="0.75" top="1" bottom="1" header="0.5" footer="0.5"/>
      <printOptions horizontalCentered="1"/>
      <pageSetup scale="71" orientation="landscape" r:id="rId1"/>
      <headerFooter alignWithMargins="0">
        <oddFooter>&amp;C&amp;"Times New Roman,Regular"Exhibit I - Detail of Permanent Positions by Category</oddFooter>
      </headerFooter>
    </customSheetView>
    <customSheetView guid="{56C0A34E-45B4-448B-85E5-70B3A8E63333}" scale="75" showPageBreaks="1" fitToPage="1" printArea="1" view="pageBreakPreview">
      <pane xSplit="1" ySplit="11" topLeftCell="B12" activePane="bottomRight" state="frozen"/>
      <selection pane="bottomRight" activeCell="A48" sqref="A48"/>
      <pageMargins left="0.75" right="0.75" top="1" bottom="1" header="0.5" footer="0.5"/>
      <printOptions horizontalCentered="1"/>
      <pageSetup scale="71" orientation="landscape" r:id="rId2"/>
      <headerFooter alignWithMargins="0">
        <oddFooter>&amp;C&amp;"Times New Roman,Regular"Exhibit I - Detail of Permanent Positions by Category</oddFooter>
      </headerFooter>
    </customSheetView>
    <customSheetView guid="{4148B88B-8ED7-4FDE-9459-DEB244AD0552}" scale="75" showPageBreaks="1" fitToPage="1" printArea="1" view="pageBreakPreview">
      <pane xSplit="1" ySplit="11" topLeftCell="B40" activePane="bottomRight" state="frozen"/>
      <selection pane="bottomRight" activeCell="A47" sqref="A47"/>
      <pageMargins left="0.75" right="0.75" top="1" bottom="1" header="0.5" footer="0.5"/>
      <printOptions horizontalCentered="1"/>
      <pageSetup scale="71" orientation="landscape" r:id="rId3"/>
      <headerFooter alignWithMargins="0">
        <oddFooter>&amp;C&amp;"Times New Roman,Regular"Exhibit I - Detail of Permanent Positions by Category</oddFooter>
      </headerFooter>
    </customSheetView>
    <customSheetView guid="{12C66D54-5067-4346-818B-6EAB1C8A9183}" scale="75" showPageBreaks="1" fitToPage="1" printArea="1" view="pageBreakPreview">
      <pane xSplit="1" ySplit="11" topLeftCell="B12" activePane="bottomRight" state="frozen"/>
      <selection pane="bottomRight" activeCell="D15" sqref="D15"/>
      <pageMargins left="0.75" right="0.75" top="1" bottom="1" header="0.5" footer="0.5"/>
      <printOptions horizontalCentered="1"/>
      <pageSetup scale="71" orientation="landscape" r:id="rId4"/>
      <headerFooter alignWithMargins="0">
        <oddFooter>&amp;C&amp;"Times New Roman,Regular"Exhibit I - Detail of Permanent Positions by Category</oddFooter>
      </headerFooter>
    </customSheetView>
    <customSheetView guid="{A8222A56-4163-43FF-A952-8C1396AAF3AC}" scale="75" showPageBreaks="1" fitToPage="1" printArea="1" view="pageBreakPreview">
      <pane xSplit="1" ySplit="11" topLeftCell="B12" activePane="bottomRight" state="frozen"/>
      <selection pane="bottomRight" activeCell="K12" sqref="K12"/>
      <pageMargins left="0.75" right="0.75" top="1" bottom="1" header="0.5" footer="0.5"/>
      <printOptions horizontalCentered="1"/>
      <pageSetup scale="71" orientation="landscape" r:id="rId5"/>
      <headerFooter alignWithMargins="0">
        <oddFooter>&amp;C&amp;"Times New Roman,Regular"Exhibit I - Detail of Permanent Positions by Category</oddFooter>
      </headerFooter>
    </customSheetView>
  </customSheetViews>
  <mergeCells count="27">
    <mergeCell ref="H10:H11"/>
    <mergeCell ref="A7:K7"/>
    <mergeCell ref="A8:K8"/>
    <mergeCell ref="G10:G11"/>
    <mergeCell ref="B10:B11"/>
    <mergeCell ref="C10:C11"/>
    <mergeCell ref="D10:D11"/>
    <mergeCell ref="F10:F11"/>
    <mergeCell ref="F9:K9"/>
    <mergeCell ref="D9:E9"/>
    <mergeCell ref="B9:C9"/>
    <mergeCell ref="K10:K11"/>
    <mergeCell ref="J10:J11"/>
    <mergeCell ref="I10:I11"/>
    <mergeCell ref="E10:E11"/>
    <mergeCell ref="A9:A11"/>
    <mergeCell ref="A1:K1"/>
    <mergeCell ref="A4:K4"/>
    <mergeCell ref="A5:K5"/>
    <mergeCell ref="A6:K6"/>
    <mergeCell ref="A2:K2"/>
    <mergeCell ref="A3:K3"/>
    <mergeCell ref="A45:K45"/>
    <mergeCell ref="A42:K42"/>
    <mergeCell ref="A43:K43"/>
    <mergeCell ref="A44:K44"/>
    <mergeCell ref="A35:K35"/>
  </mergeCells>
  <phoneticPr fontId="0" type="noConversion"/>
  <printOptions horizontalCentered="1"/>
  <pageMargins left="0.75" right="0.75" top="1" bottom="1" header="0.5" footer="0.5"/>
  <pageSetup scale="71" orientation="landscape" r:id="rId6"/>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A. Organization Chart</vt:lpstr>
      <vt:lpstr>B. Summary of Requirements </vt:lpstr>
      <vt:lpstr>C. Increases Offsets</vt:lpstr>
      <vt:lpstr>D. Strategic Goals &amp; Objectives</vt:lpstr>
      <vt:lpstr>E. ATB Justification </vt:lpstr>
      <vt:lpstr>F. 2011 Crosswalk</vt:lpstr>
      <vt:lpstr>G. 2012 Crosswalk</vt:lpstr>
      <vt:lpstr>H. Reimbursable Resources</vt:lpstr>
      <vt:lpstr>I. Permanent Positions</vt:lpstr>
      <vt:lpstr>J. Financial Analysis</vt:lpstr>
      <vt:lpstr>K. Summary by Grade</vt:lpstr>
      <vt:lpstr>L. Summary by Object Class</vt:lpstr>
      <vt:lpstr>(M) Studies</vt:lpstr>
      <vt:lpstr>'B. Summary of Requirements '!DL</vt:lpstr>
      <vt:lpstr>'(M) Studies'!Print_Area</vt:lpstr>
      <vt:lpstr>'A. Organization Chart'!Print_Area</vt:lpstr>
      <vt:lpstr>'B. Summary of Requirements '!Print_Area</vt:lpstr>
      <vt:lpstr>'C. Increases Offsets'!Print_Area</vt:lpstr>
      <vt:lpstr>'D. Strategic Goals &amp; Objectives'!Print_Area</vt:lpstr>
      <vt:lpstr>'E. ATB Justification '!Print_Area</vt:lpstr>
      <vt:lpstr>'F. 2011 Crosswalk'!Print_Area</vt:lpstr>
      <vt:lpstr>'G. 2012 Crosswalk'!Print_Area</vt:lpstr>
      <vt:lpstr>'H. Reimbursable Resources'!Print_Area</vt:lpstr>
      <vt:lpstr>'I. Permanent Positions'!Print_Area</vt:lpstr>
      <vt:lpstr>'J. Financial Analysis'!Print_Area</vt:lpstr>
      <vt:lpstr>'K. Summary by Grade'!Print_Area</vt:lpstr>
      <vt:lpstr>'L. Summary by Object Class'!Print_Area</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ATF</cp:lastModifiedBy>
  <cp:lastPrinted>2012-02-09T13:51:39Z</cp:lastPrinted>
  <dcterms:created xsi:type="dcterms:W3CDTF">2003-08-28T20:51:00Z</dcterms:created>
  <dcterms:modified xsi:type="dcterms:W3CDTF">2013-07-03T19:48:36Z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